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F4F28B5F-065D-4E13-B45A-1FE80D0D4157}" xr6:coauthVersionLast="47" xr6:coauthVersionMax="47" xr10:uidLastSave="{00000000-0000-0000-0000-000000000000}"/>
  <bookViews>
    <workbookView xWindow="28680" yWindow="-165" windowWidth="29040" windowHeight="15990" tabRatio="841" firstSheet="3" activeTab="17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WM-AR" sheetId="24" r:id="rId18"/>
    <sheet name="3D Standard" sheetId="36" r:id="rId19"/>
  </sheets>
  <externalReferences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8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7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'1.Floors'!$B$1:$AH$107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'3.Walls'!$B$1:$AH$105</definedName>
    <definedName name="_xlnm.Print_Area" localSheetId="8">'4.St Fdn'!$B$1:$AH$205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2" i="27" l="1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88" i="26"/>
  <c r="AB88" i="26"/>
  <c r="AA88" i="26"/>
  <c r="Z88" i="26"/>
  <c r="Y88" i="26"/>
  <c r="X88" i="26"/>
  <c r="W88" i="26"/>
  <c r="V88" i="26"/>
  <c r="U88" i="26"/>
  <c r="T88" i="26"/>
  <c r="S88" i="26"/>
  <c r="R88" i="26"/>
  <c r="Q88" i="26"/>
  <c r="P88" i="26"/>
  <c r="O88" i="26"/>
  <c r="N88" i="26"/>
  <c r="M88" i="26"/>
  <c r="L88" i="26"/>
  <c r="K88" i="26"/>
  <c r="J88" i="26"/>
  <c r="I88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93" i="20" l="1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8" i="20"/>
  <c r="J98" i="20"/>
  <c r="K98" i="20"/>
  <c r="L98" i="20"/>
  <c r="M98" i="20"/>
  <c r="N98" i="20"/>
  <c r="O98" i="20"/>
  <c r="P98" i="20"/>
  <c r="Q98" i="20"/>
  <c r="R98" i="20"/>
  <c r="S98" i="20"/>
  <c r="T98" i="20"/>
  <c r="U98" i="20"/>
  <c r="V98" i="20"/>
  <c r="W98" i="20"/>
  <c r="X98" i="20"/>
  <c r="Y98" i="20"/>
  <c r="Z98" i="20"/>
  <c r="AA98" i="20"/>
  <c r="AB98" i="20"/>
  <c r="AC98" i="20"/>
  <c r="I99" i="20"/>
  <c r="J99" i="20"/>
  <c r="K99" i="20"/>
  <c r="L99" i="20"/>
  <c r="M99" i="20"/>
  <c r="N99" i="20"/>
  <c r="O99" i="20"/>
  <c r="P99" i="20"/>
  <c r="Q99" i="20"/>
  <c r="R99" i="20"/>
  <c r="S99" i="20"/>
  <c r="T99" i="20"/>
  <c r="U99" i="20"/>
  <c r="V99" i="20"/>
  <c r="W99" i="20"/>
  <c r="X99" i="20"/>
  <c r="Y99" i="20"/>
  <c r="Z99" i="20"/>
  <c r="AA99" i="20"/>
  <c r="AB99" i="20"/>
  <c r="AC99" i="20"/>
  <c r="I100" i="20"/>
  <c r="J100" i="20"/>
  <c r="K100" i="20"/>
  <c r="L100" i="20"/>
  <c r="M100" i="20"/>
  <c r="N100" i="20"/>
  <c r="O100" i="20"/>
  <c r="P100" i="20"/>
  <c r="Q100" i="20"/>
  <c r="R100" i="20"/>
  <c r="S100" i="20"/>
  <c r="T100" i="20"/>
  <c r="U100" i="20"/>
  <c r="V100" i="20"/>
  <c r="W100" i="20"/>
  <c r="X100" i="20"/>
  <c r="Y100" i="20"/>
  <c r="Z100" i="20"/>
  <c r="AA100" i="20"/>
  <c r="AB100" i="20"/>
  <c r="AC100" i="20"/>
  <c r="I101" i="20"/>
  <c r="J101" i="20"/>
  <c r="K101" i="20"/>
  <c r="L101" i="20"/>
  <c r="M101" i="20"/>
  <c r="N101" i="20"/>
  <c r="O101" i="20"/>
  <c r="P101" i="20"/>
  <c r="Q101" i="20"/>
  <c r="R101" i="20"/>
  <c r="S101" i="20"/>
  <c r="T101" i="20"/>
  <c r="U101" i="20"/>
  <c r="V101" i="20"/>
  <c r="W101" i="20"/>
  <c r="X101" i="20"/>
  <c r="Y101" i="20"/>
  <c r="Z101" i="20"/>
  <c r="AA101" i="20"/>
  <c r="AB101" i="20"/>
  <c r="AC101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8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106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5" i="27"/>
  <c r="AB85" i="27"/>
  <c r="AA85" i="27"/>
  <c r="Z85" i="27"/>
  <c r="Y85" i="27"/>
  <c r="X85" i="27"/>
  <c r="W85" i="27"/>
  <c r="V85" i="27"/>
  <c r="U85" i="27"/>
  <c r="T85" i="27"/>
  <c r="S85" i="27"/>
  <c r="R85" i="27"/>
  <c r="Q85" i="27"/>
  <c r="P85" i="27"/>
  <c r="O85" i="27"/>
  <c r="N85" i="27"/>
  <c r="M85" i="27"/>
  <c r="L85" i="27"/>
  <c r="K85" i="27"/>
  <c r="J85" i="27"/>
  <c r="I85" i="27"/>
  <c r="AC84" i="27"/>
  <c r="AB84" i="27"/>
  <c r="AA84" i="27"/>
  <c r="Z84" i="27"/>
  <c r="Y84" i="27"/>
  <c r="X84" i="27"/>
  <c r="W84" i="27"/>
  <c r="V84" i="27"/>
  <c r="U84" i="27"/>
  <c r="T84" i="27"/>
  <c r="S84" i="27"/>
  <c r="R84" i="27"/>
  <c r="Q84" i="27"/>
  <c r="P84" i="27"/>
  <c r="O84" i="27"/>
  <c r="N84" i="27"/>
  <c r="M84" i="27"/>
  <c r="L84" i="27"/>
  <c r="K84" i="27"/>
  <c r="J84" i="27"/>
  <c r="I84" i="27"/>
  <c r="AC83" i="27"/>
  <c r="AB83" i="27"/>
  <c r="AA83" i="27"/>
  <c r="Z83" i="27"/>
  <c r="Y83" i="27"/>
  <c r="X83" i="27"/>
  <c r="W83" i="27"/>
  <c r="V83" i="27"/>
  <c r="U83" i="27"/>
  <c r="T83" i="27"/>
  <c r="S83" i="27"/>
  <c r="R83" i="27"/>
  <c r="Q83" i="27"/>
  <c r="P83" i="27"/>
  <c r="O83" i="27"/>
  <c r="N83" i="27"/>
  <c r="M83" i="27"/>
  <c r="L83" i="27"/>
  <c r="K83" i="27"/>
  <c r="J83" i="27"/>
  <c r="I83" i="27"/>
  <c r="AC75" i="27"/>
  <c r="AB75" i="27"/>
  <c r="AA75" i="27"/>
  <c r="Z75" i="27"/>
  <c r="Y75" i="27"/>
  <c r="X75" i="27"/>
  <c r="W75" i="27"/>
  <c r="V75" i="27"/>
  <c r="U75" i="27"/>
  <c r="T75" i="27"/>
  <c r="S75" i="27"/>
  <c r="R75" i="27"/>
  <c r="Q75" i="27"/>
  <c r="P75" i="27"/>
  <c r="O75" i="27"/>
  <c r="N75" i="27"/>
  <c r="M75" i="27"/>
  <c r="L75" i="27"/>
  <c r="K75" i="27"/>
  <c r="J75" i="27"/>
  <c r="I75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5" i="27"/>
  <c r="AB185" i="27"/>
  <c r="AA185" i="27"/>
  <c r="Z185" i="27"/>
  <c r="Y185" i="27"/>
  <c r="X185" i="27"/>
  <c r="W185" i="27"/>
  <c r="V185" i="27"/>
  <c r="U185" i="27"/>
  <c r="T185" i="27"/>
  <c r="S185" i="27"/>
  <c r="R185" i="27"/>
  <c r="Q185" i="27"/>
  <c r="P185" i="27"/>
  <c r="O185" i="27"/>
  <c r="N185" i="27"/>
  <c r="M185" i="27"/>
  <c r="L185" i="27"/>
  <c r="K185" i="27"/>
  <c r="J185" i="27"/>
  <c r="I185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3" i="27"/>
  <c r="AB173" i="27"/>
  <c r="AA173" i="27"/>
  <c r="Z173" i="27"/>
  <c r="Y173" i="27"/>
  <c r="X173" i="27"/>
  <c r="W173" i="27"/>
  <c r="V173" i="27"/>
  <c r="U173" i="27"/>
  <c r="T173" i="27"/>
  <c r="S173" i="27"/>
  <c r="R173" i="27"/>
  <c r="Q173" i="27"/>
  <c r="P173" i="27"/>
  <c r="O173" i="27"/>
  <c r="N173" i="27"/>
  <c r="M173" i="27"/>
  <c r="L173" i="27"/>
  <c r="K173" i="27"/>
  <c r="J173" i="27"/>
  <c r="I173" i="27"/>
  <c r="AC172" i="27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47" i="20" l="1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91" i="27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6" i="27" l="1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5" i="27" l="1"/>
  <c r="AB195" i="27"/>
  <c r="AA195" i="27"/>
  <c r="Z195" i="27"/>
  <c r="Y195" i="27"/>
  <c r="X195" i="27"/>
  <c r="W195" i="27"/>
  <c r="V195" i="27"/>
  <c r="U195" i="27"/>
  <c r="T195" i="27"/>
  <c r="S195" i="27"/>
  <c r="R195" i="27"/>
  <c r="Q195" i="27"/>
  <c r="P195" i="27"/>
  <c r="O195" i="27"/>
  <c r="N195" i="27"/>
  <c r="M195" i="27"/>
  <c r="L195" i="27"/>
  <c r="K195" i="27"/>
  <c r="J195" i="27"/>
  <c r="I195" i="27"/>
  <c r="AC194" i="27"/>
  <c r="AB194" i="27"/>
  <c r="AA194" i="27"/>
  <c r="Z194" i="27"/>
  <c r="Y194" i="27"/>
  <c r="X194" i="27"/>
  <c r="W194" i="27"/>
  <c r="V194" i="27"/>
  <c r="U194" i="27"/>
  <c r="T194" i="27"/>
  <c r="S194" i="27"/>
  <c r="R194" i="27"/>
  <c r="Q194" i="27"/>
  <c r="P194" i="27"/>
  <c r="O194" i="27"/>
  <c r="N194" i="27"/>
  <c r="M194" i="27"/>
  <c r="L194" i="27"/>
  <c r="K194" i="27"/>
  <c r="J194" i="27"/>
  <c r="I194" i="27"/>
  <c r="AC88" i="20"/>
  <c r="AB88" i="20"/>
  <c r="AA88" i="20"/>
  <c r="Z88" i="20"/>
  <c r="Y88" i="20"/>
  <c r="X88" i="20"/>
  <c r="W88" i="20"/>
  <c r="V88" i="20"/>
  <c r="U88" i="20"/>
  <c r="T88" i="20"/>
  <c r="S88" i="20"/>
  <c r="R88" i="20"/>
  <c r="Q88" i="20"/>
  <c r="P88" i="20"/>
  <c r="O88" i="20"/>
  <c r="N88" i="20"/>
  <c r="M88" i="20"/>
  <c r="L88" i="20"/>
  <c r="K88" i="20"/>
  <c r="J88" i="20"/>
  <c r="I88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91" i="27" l="1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190" i="27"/>
  <c r="AB190" i="27"/>
  <c r="AA190" i="27"/>
  <c r="Z190" i="27"/>
  <c r="Y190" i="27"/>
  <c r="X190" i="27"/>
  <c r="W190" i="27"/>
  <c r="V190" i="27"/>
  <c r="U190" i="27"/>
  <c r="T190" i="27"/>
  <c r="S190" i="27"/>
  <c r="R190" i="27"/>
  <c r="Q190" i="27"/>
  <c r="P190" i="27"/>
  <c r="O190" i="27"/>
  <c r="N190" i="27"/>
  <c r="M190" i="27"/>
  <c r="L190" i="27"/>
  <c r="K190" i="27"/>
  <c r="J190" i="27"/>
  <c r="I190" i="27"/>
  <c r="AC203" i="27"/>
  <c r="AB203" i="27"/>
  <c r="AA203" i="27"/>
  <c r="Z203" i="27"/>
  <c r="Y203" i="27"/>
  <c r="X203" i="27"/>
  <c r="W203" i="27"/>
  <c r="V203" i="27"/>
  <c r="U203" i="27"/>
  <c r="T203" i="27"/>
  <c r="S203" i="27"/>
  <c r="R203" i="27"/>
  <c r="Q203" i="27"/>
  <c r="P203" i="27"/>
  <c r="O203" i="27"/>
  <c r="N203" i="27"/>
  <c r="M203" i="27"/>
  <c r="L203" i="27"/>
  <c r="K203" i="27"/>
  <c r="J203" i="27"/>
  <c r="I203" i="27"/>
  <c r="AC202" i="27"/>
  <c r="AB202" i="27"/>
  <c r="AA202" i="27"/>
  <c r="Z202" i="27"/>
  <c r="Y202" i="27"/>
  <c r="X202" i="27"/>
  <c r="W202" i="27"/>
  <c r="V202" i="27"/>
  <c r="U202" i="27"/>
  <c r="T202" i="27"/>
  <c r="S202" i="27"/>
  <c r="R202" i="27"/>
  <c r="Q202" i="27"/>
  <c r="P202" i="27"/>
  <c r="O202" i="27"/>
  <c r="N202" i="27"/>
  <c r="M202" i="27"/>
  <c r="L202" i="27"/>
  <c r="K202" i="27"/>
  <c r="J202" i="27"/>
  <c r="I202" i="27"/>
  <c r="AC201" i="27"/>
  <c r="AB201" i="27"/>
  <c r="AA201" i="27"/>
  <c r="Z201" i="27"/>
  <c r="Y201" i="27"/>
  <c r="X201" i="27"/>
  <c r="W201" i="27"/>
  <c r="V201" i="27"/>
  <c r="U201" i="27"/>
  <c r="T201" i="27"/>
  <c r="S201" i="27"/>
  <c r="R201" i="27"/>
  <c r="Q201" i="27"/>
  <c r="P201" i="27"/>
  <c r="O201" i="27"/>
  <c r="N201" i="27"/>
  <c r="M201" i="27"/>
  <c r="L201" i="27"/>
  <c r="K201" i="27"/>
  <c r="J201" i="27"/>
  <c r="I201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80" i="20" l="1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AD66" i="20" s="1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AD65" i="20" s="1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86" i="20"/>
  <c r="AB86" i="20"/>
  <c r="AA86" i="20"/>
  <c r="Z86" i="20"/>
  <c r="Y86" i="20"/>
  <c r="X86" i="20"/>
  <c r="W86" i="20"/>
  <c r="V86" i="20"/>
  <c r="U86" i="20"/>
  <c r="T86" i="20"/>
  <c r="S86" i="20"/>
  <c r="R86" i="20"/>
  <c r="Q86" i="20"/>
  <c r="P86" i="20"/>
  <c r="O86" i="20"/>
  <c r="N86" i="20"/>
  <c r="M86" i="20"/>
  <c r="L86" i="20"/>
  <c r="K86" i="20"/>
  <c r="J86" i="20"/>
  <c r="I86" i="20"/>
  <c r="AC85" i="20"/>
  <c r="AB85" i="20"/>
  <c r="AA85" i="20"/>
  <c r="Z85" i="20"/>
  <c r="Y85" i="20"/>
  <c r="X85" i="20"/>
  <c r="W85" i="20"/>
  <c r="V85" i="20"/>
  <c r="U85" i="20"/>
  <c r="T85" i="20"/>
  <c r="S85" i="20"/>
  <c r="R85" i="20"/>
  <c r="Q85" i="20"/>
  <c r="P85" i="20"/>
  <c r="O85" i="20"/>
  <c r="N85" i="20"/>
  <c r="M85" i="20"/>
  <c r="L85" i="20"/>
  <c r="K85" i="20"/>
  <c r="J85" i="20"/>
  <c r="I85" i="20"/>
  <c r="AC89" i="20"/>
  <c r="AB89" i="20"/>
  <c r="AA89" i="20"/>
  <c r="Z89" i="20"/>
  <c r="Y89" i="20"/>
  <c r="X89" i="20"/>
  <c r="W89" i="20"/>
  <c r="V89" i="20"/>
  <c r="U89" i="20"/>
  <c r="T89" i="20"/>
  <c r="S89" i="20"/>
  <c r="R89" i="20"/>
  <c r="Q89" i="20"/>
  <c r="P89" i="20"/>
  <c r="O89" i="20"/>
  <c r="N89" i="20"/>
  <c r="M89" i="20"/>
  <c r="AD89" i="20" s="1"/>
  <c r="L89" i="20"/>
  <c r="K89" i="20"/>
  <c r="J89" i="20"/>
  <c r="I89" i="20"/>
  <c r="AC87" i="20"/>
  <c r="AB87" i="20"/>
  <c r="AA87" i="20"/>
  <c r="Z87" i="20"/>
  <c r="Y87" i="20"/>
  <c r="X87" i="20"/>
  <c r="W87" i="20"/>
  <c r="V87" i="20"/>
  <c r="U87" i="20"/>
  <c r="T87" i="20"/>
  <c r="S87" i="20"/>
  <c r="R87" i="20"/>
  <c r="Q87" i="20"/>
  <c r="P87" i="20"/>
  <c r="O87" i="20"/>
  <c r="N87" i="20"/>
  <c r="M87" i="20"/>
  <c r="AD87" i="20" s="1"/>
  <c r="L87" i="20"/>
  <c r="K87" i="20"/>
  <c r="J87" i="20"/>
  <c r="I87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L84" i="20"/>
  <c r="K84" i="20"/>
  <c r="J84" i="20"/>
  <c r="I84" i="20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AD59" i="20" s="1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D58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<sst xmlns="http://schemas.openxmlformats.org/spreadsheetml/2006/main" count="33081" uniqueCount="5783">
  <si>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</si>
  <si>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</si>
  <si>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</si>
  <si>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</si>
  <si>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</si>
  <si>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</si>
  <si>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</si>
  <si>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</si>
  <si>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</si>
  <si>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</si>
  <si>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</si>
  <si>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</si>
  <si>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</si>
  <si>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</si>
  <si>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</si>
  <si>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</si>
  <si>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</si>
  <si>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</si>
  <si>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</si>
  <si>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</si>
  <si>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</si>
  <si>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</si>
  <si>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</si>
  <si>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</si>
  <si>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</si>
  <si>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</si>
  <si>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</si>
  <si>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</si>
  <si>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</si>
  <si>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</si>
  <si>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</si>
  <si>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</si>
  <si>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</si>
  <si>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</si>
  <si>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</si>
  <si>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</si>
  <si>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</si>
  <si>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</si>
  <si>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</si>
  <si>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</si>
  <si>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</si>
  <si>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</si>
  <si>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</si>
  <si>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</si>
  <si>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</si>
  <si>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</si>
  <si>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</si>
  <si>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</si>
  <si>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</si>
  <si>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</si>
  <si>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</si>
  <si>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</si>
  <si>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</si>
  <si>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</si>
  <si>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</si>
  <si>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</si>
  <si>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</si>
  <si>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</si>
  <si>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</si>
  <si>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</si>
  <si>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</si>
  <si>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</si>
  <si>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</si>
  <si>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</si>
  <si>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</si>
  <si>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</si>
  <si>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</si>
  <si>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</si>
  <si>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</si>
  <si>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</si>
  <si>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</si>
  <si>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</si>
  <si>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</si>
  <si>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</si>
  <si>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</si>
  <si>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</si>
  <si>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</si>
  <si>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</si>
  <si>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</si>
  <si>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</si>
  <si>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</si>
  <si>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</si>
  <si>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</si>
  <si>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</si>
  <si>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</si>
  <si>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</si>
  <si>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</si>
  <si>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</si>
  <si>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</si>
  <si>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</si>
  <si>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</si>
  <si>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</si>
  <si>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</si>
  <si>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</si>
  <si>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</si>
  <si>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</si>
  <si>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</si>
  <si>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</si>
  <si>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</si>
  <si>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</si>
  <si>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</si>
  <si>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</si>
  <si>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</si>
  <si>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</si>
  <si>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</si>
  <si>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</si>
  <si>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</si>
  <si>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</si>
  <si>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</si>
  <si>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</si>
  <si>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</si>
  <si>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</si>
  <si>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</si>
  <si>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</si>
  <si>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</si>
  <si>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</si>
  <si>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</si>
  <si>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</si>
  <si>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</si>
  <si>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</si>
  <si>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</si>
  <si>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</si>
  <si>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</si>
  <si>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</si>
  <si>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</si>
  <si>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</si>
  <si>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</si>
  <si>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</si>
  <si>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</si>
  <si>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</si>
  <si>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</si>
  <si>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</si>
  <si>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</si>
  <si>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</si>
  <si>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</si>
  <si>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</si>
  <si>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</si>
  <si>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</si>
  <si>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</si>
  <si>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</si>
  <si>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</si>
  <si>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</si>
  <si>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</si>
  <si>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</si>
  <si>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</si>
  <si>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</si>
  <si>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</si>
  <si>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</si>
  <si>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</si>
  <si>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</si>
  <si>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</si>
  <si>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</si>
  <si>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</si>
  <si>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</si>
  <si>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</si>
  <si>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</si>
  <si>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</si>
  <si>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</si>
  <si>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</si>
  <si>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</si>
  <si>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</si>
  <si>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</si>
  <si>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</si>
  <si>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</si>
  <si>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</si>
  <si>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</si>
  <si>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</si>
  <si>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</si>
  <si>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</si>
  <si>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</si>
  <si>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</si>
  <si>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</si>
  <si>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</si>
  <si>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</si>
  <si>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</si>
  <si>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</si>
  <si>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</si>
  <si>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</si>
  <si>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</si>
  <si>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</si>
  <si>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</si>
  <si>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</si>
  <si>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</si>
  <si>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</si>
  <si>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</si>
  <si>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</si>
  <si>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</si>
  <si>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</si>
  <si>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</si>
  <si>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</si>
  <si>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</si>
  <si>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</si>
  <si>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</si>
  <si>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</si>
  <si>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</si>
  <si>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</si>
  <si>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</si>
  <si>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</si>
  <si>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</si>
  <si>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</si>
  <si>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</si>
  <si>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</si>
  <si>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</si>
  <si>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</si>
  <si>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</si>
  <si>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</si>
  <si>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</si>
  <si>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</si>
  <si>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</si>
  <si>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</si>
  <si>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</si>
  <si>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</si>
  <si>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</si>
  <si>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</si>
  <si>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</si>
  <si>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</si>
  <si>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</si>
  <si>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</si>
  <si>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</si>
  <si>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</si>
  <si>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</si>
  <si>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</si>
  <si>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</si>
  <si>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</si>
  <si>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</si>
  <si>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</si>
  <si>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</si>
  <si>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</si>
  <si>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</si>
  <si>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</si>
  <si>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</si>
  <si>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</si>
  <si>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</si>
  <si>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</si>
  <si>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</si>
  <si>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</si>
  <si>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</si>
  <si>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</si>
  <si>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</si>
  <si>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</si>
  <si>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</si>
  <si>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</si>
  <si>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</si>
  <si>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</si>
  <si>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</si>
  <si>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</si>
  <si>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</si>
  <si>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</si>
  <si>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</si>
  <si>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</si>
  <si>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</si>
  <si>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</si>
  <si>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</si>
  <si>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</si>
  <si>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</si>
  <si>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</si>
  <si>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</si>
  <si>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</si>
  <si>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</si>
  <si>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</si>
  <si>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</si>
  <si>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</si>
  <si>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</si>
  <si>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</si>
  <si>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</si>
  <si>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</si>
  <si>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</si>
  <si>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</si>
  <si>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</si>
  <si>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</si>
  <si>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</si>
  <si>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</si>
  <si>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</si>
  <si>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</si>
  <si>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</si>
  <si>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</si>
  <si>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</si>
  <si>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</si>
  <si>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</si>
  <si>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</si>
  <si>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</si>
  <si>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</si>
  <si>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</si>
  <si>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</si>
  <si>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</si>
  <si>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</si>
  <si>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</si>
  <si>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</si>
  <si>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</si>
  <si>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</si>
  <si>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</si>
  <si>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</si>
  <si>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</si>
  <si>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</si>
  <si>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</si>
  <si>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</si>
  <si>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</si>
  <si>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</si>
  <si>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</si>
  <si>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</si>
  <si>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</si>
  <si>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</si>
  <si>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</si>
  <si>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</si>
  <si>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</si>
  <si>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</si>
  <si>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</si>
  <si>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</si>
  <si>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</si>
  <si>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</si>
  <si>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</si>
  <si>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</si>
  <si>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</si>
  <si>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</si>
  <si>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</si>
  <si>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</si>
  <si>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</si>
  <si>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</si>
  <si>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</si>
  <si>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</si>
  <si>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</si>
  <si>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</si>
  <si>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</si>
  <si>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</si>
  <si>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</si>
  <si>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</si>
  <si>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</si>
  <si>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</si>
  <si>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</si>
  <si>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</si>
  <si>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</si>
  <si>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</si>
  <si>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</si>
  <si>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</si>
  <si>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</si>
  <si>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</si>
  <si>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</si>
  <si>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</si>
  <si>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</si>
  <si>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</si>
  <si>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</si>
  <si>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</si>
  <si>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</si>
  <si>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</si>
  <si>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</si>
  <si>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</si>
  <si>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</si>
  <si>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</si>
  <si>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</si>
  <si>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</si>
  <si>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</si>
  <si>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</si>
  <si>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</si>
  <si>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</si>
  <si>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</si>
  <si>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</si>
  <si>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</si>
  <si>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</si>
  <si>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</si>
  <si>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</si>
  <si>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</si>
  <si>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</si>
  <si>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</si>
  <si>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</si>
  <si>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</si>
  <si>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</si>
  <si>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</si>
  <si>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</si>
  <si>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</si>
  <si>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</si>
  <si>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</si>
  <si>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</si>
  <si>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</si>
  <si>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</si>
  <si>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</si>
  <si>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</si>
  <si>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</si>
  <si>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</si>
  <si>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</si>
  <si>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</si>
  <si>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</si>
  <si>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</si>
  <si>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</si>
  <si>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</si>
  <si>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</si>
  <si>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</si>
  <si>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</si>
  <si>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</si>
  <si>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</si>
  <si>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</si>
  <si>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</si>
  <si>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</si>
  <si>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</si>
  <si>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</si>
  <si>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</si>
  <si>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</si>
  <si>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</si>
  <si>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</si>
  <si>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</si>
  <si>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</si>
  <si>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</si>
  <si>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</si>
  <si>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</si>
  <si>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</si>
  <si>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</si>
  <si>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</si>
  <si>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</si>
  <si>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</si>
  <si>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</si>
  <si>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</si>
  <si>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</si>
  <si>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</si>
  <si>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</si>
  <si>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</si>
  <si>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</si>
  <si>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</si>
  <si>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</si>
  <si>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</si>
  <si>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</si>
  <si>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</si>
  <si>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</si>
  <si>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</si>
  <si>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</si>
  <si>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</si>
  <si>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</si>
  <si>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</si>
  <si>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</si>
  <si>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</si>
  <si>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</si>
  <si>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</si>
  <si>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</si>
  <si>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</si>
  <si>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</si>
  <si>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</si>
  <si>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</si>
  <si>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</si>
  <si>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</si>
  <si>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</si>
  <si>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</si>
  <si>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</si>
  <si>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</si>
  <si>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</si>
  <si>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</si>
  <si>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</si>
  <si>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</si>
  <si>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</si>
  <si>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</si>
  <si>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</si>
  <si>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</si>
  <si>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</si>
  <si>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</si>
  <si>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</si>
  <si>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</si>
  <si>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</si>
  <si>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</si>
  <si>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</si>
  <si>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</si>
  <si>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</si>
  <si>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</si>
  <si>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</si>
  <si>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</si>
  <si>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</si>
  <si>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</si>
  <si>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</si>
  <si>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</si>
  <si>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</si>
  <si>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</si>
  <si>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</si>
  <si>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</si>
  <si>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</si>
  <si>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</si>
  <si>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</si>
  <si>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</si>
  <si>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</si>
  <si>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</si>
  <si>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</si>
  <si>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</si>
  <si>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</si>
  <si>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</si>
  <si>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</si>
  <si>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</si>
  <si>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</si>
  <si>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</si>
  <si>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</si>
  <si>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</si>
  <si>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</si>
  <si>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</si>
  <si>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</si>
  <si>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</si>
  <si>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</si>
  <si>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</si>
  <si>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</si>
  <si>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</si>
  <si>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</si>
  <si>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</si>
  <si>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</si>
  <si>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</si>
  <si>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</si>
  <si>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</si>
  <si>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</si>
  <si>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</si>
  <si>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</si>
  <si>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</si>
  <si>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</si>
  <si>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</si>
  <si>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</si>
  <si>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</si>
  <si>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</si>
  <si>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</si>
  <si>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</si>
  <si>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</si>
  <si>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</si>
  <si>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</si>
  <si>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</si>
  <si>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</si>
  <si>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</si>
  <si>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</si>
  <si>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</si>
  <si>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</si>
  <si>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</si>
  <si>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</si>
  <si>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</si>
  <si>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</si>
  <si>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</si>
  <si>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</si>
  <si>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</si>
  <si>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</si>
  <si>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</si>
  <si>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</si>
  <si>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</si>
  <si>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</si>
  <si>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</si>
  <si>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</si>
  <si>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</si>
  <si>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</si>
  <si>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</si>
  <si>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</si>
  <si>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</si>
  <si>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</si>
  <si>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</si>
  <si>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</si>
  <si>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</si>
  <si>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</si>
  <si>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</si>
  <si>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</si>
  <si>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</si>
  <si>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</si>
  <si>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</si>
  <si>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</si>
  <si>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</si>
  <si>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</si>
  <si>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</si>
  <si>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</si>
  <si>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</si>
  <si>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</si>
  <si>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</si>
  <si>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</si>
  <si>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</si>
  <si>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</si>
  <si>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</si>
  <si>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</si>
  <si>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</si>
  <si>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</si>
  <si>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</si>
  <si>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</si>
  <si>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</si>
  <si>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</si>
  <si>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</si>
  <si>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</si>
  <si>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</si>
  <si>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</si>
  <si>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</si>
  <si>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</si>
  <si>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</si>
  <si>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</si>
  <si>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</si>
  <si>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</si>
  <si>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</si>
  <si>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</si>
  <si>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</si>
  <si>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</si>
  <si>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</si>
  <si>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</si>
  <si>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</si>
  <si>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</si>
  <si>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</si>
  <si>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</si>
  <si>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</si>
  <si>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</si>
  <si>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</si>
  <si>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</si>
  <si>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</si>
  <si>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</si>
  <si>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</si>
  <si>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</si>
  <si>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</si>
  <si>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</si>
  <si>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</si>
  <si>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</si>
  <si>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</si>
  <si>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</si>
  <si>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</si>
  <si>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</si>
  <si>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</si>
  <si>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</si>
  <si>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</si>
  <si>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</si>
  <si>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</si>
  <si>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</si>
  <si>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</si>
  <si>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</si>
  <si>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</si>
  <si>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</si>
  <si>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</si>
  <si>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</si>
  <si>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</si>
  <si>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</si>
  <si>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</si>
  <si>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</si>
  <si>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</si>
  <si>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</si>
  <si>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</si>
  <si>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</si>
  <si>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</si>
  <si>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</si>
  <si>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</si>
  <si>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</si>
  <si>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</si>
  <si>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</si>
  <si>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</si>
  <si>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</si>
  <si>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</si>
  <si>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</si>
  <si>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</si>
  <si>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</si>
  <si>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</si>
  <si>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</si>
  <si>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</si>
  <si>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</si>
  <si>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</si>
  <si>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</si>
  <si>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</si>
  <si>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</si>
  <si>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</si>
  <si>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</si>
  <si>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</si>
  <si>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</si>
  <si>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</si>
  <si>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</si>
  <si>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</si>
  <si>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</si>
  <si>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</si>
  <si>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</si>
  <si>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</si>
  <si>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</si>
  <si>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</si>
  <si>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</si>
  <si>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</si>
  <si>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</si>
  <si>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</si>
  <si>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</si>
  <si>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</si>
  <si>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</si>
  <si>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</si>
  <si>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</si>
  <si>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</si>
  <si>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</si>
  <si>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</si>
  <si>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</si>
  <si>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</si>
  <si>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</si>
  <si>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</si>
  <si>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</si>
  <si>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</si>
  <si>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</si>
  <si>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</si>
  <si>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</si>
  <si>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</si>
  <si>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</si>
  <si>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</si>
  <si>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</si>
  <si>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</si>
  <si>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</si>
  <si>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</si>
  <si>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</si>
  <si>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</si>
  <si>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</si>
  <si>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</si>
  <si>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</si>
  <si>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</si>
  <si>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</si>
  <si>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</si>
  <si>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</si>
  <si>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</si>
  <si>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</si>
  <si>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</si>
  <si>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</si>
  <si>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</si>
  <si>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</si>
  <si>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</si>
  <si>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</si>
  <si>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</si>
  <si>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</si>
  <si>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</si>
  <si>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</si>
  <si>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</si>
  <si>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</si>
  <si>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</si>
  <si>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</si>
  <si>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</si>
  <si>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</si>
  <si>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</si>
  <si>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</si>
  <si>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</si>
  <si>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</si>
  <si>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</si>
  <si>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</si>
  <si>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</si>
  <si>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</si>
  <si>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</si>
  <si>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</si>
  <si>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</si>
  <si>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</si>
  <si>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</si>
  <si>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</si>
  <si>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</si>
  <si>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</si>
  <si>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</si>
  <si>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</si>
  <si>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</si>
  <si>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</si>
  <si>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</si>
  <si>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</si>
  <si>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</si>
  <si>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</si>
  <si>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</si>
  <si>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</si>
  <si>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</si>
  <si>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</si>
  <si>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</si>
  <si>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</si>
  <si>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</si>
  <si>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</si>
  <si>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</si>
  <si>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</si>
  <si>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</si>
  <si>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</si>
  <si>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</si>
  <si>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</si>
  <si>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</si>
  <si>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</si>
  <si>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</si>
  <si>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</si>
  <si>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</si>
  <si>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</si>
  <si>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</si>
  <si>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</si>
  <si>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</si>
  <si>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</si>
  <si>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</si>
  <si>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</si>
  <si>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</si>
  <si>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</si>
  <si>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</si>
  <si>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</si>
  <si>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</si>
  <si>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</si>
  <si>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</si>
  <si>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</si>
  <si>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</si>
  <si>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</si>
  <si>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</si>
  <si>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</si>
  <si>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</si>
  <si>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</si>
  <si>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</si>
  <si>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</si>
  <si>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</si>
  <si>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</si>
  <si>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</si>
  <si>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</si>
  <si>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</si>
  <si>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</si>
  <si>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</si>
  <si>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</si>
  <si>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</si>
  <si>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</si>
  <si>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</si>
  <si>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</si>
  <si>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</si>
  <si>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</si>
  <si>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</si>
  <si>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</si>
  <si>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</si>
  <si>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</si>
  <si>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</si>
  <si>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</si>
  <si>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</si>
  <si>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</si>
  <si>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</si>
  <si>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</si>
  <si>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</si>
  <si>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</si>
  <si>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</si>
  <si>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</si>
  <si>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</si>
  <si>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</si>
  <si>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</si>
  <si>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</si>
  <si>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</si>
  <si>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</si>
  <si>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</si>
  <si>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</si>
  <si>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</si>
  <si>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</si>
  <si>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</si>
  <si>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</si>
  <si>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</si>
  <si>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</si>
  <si>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</si>
  <si>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</si>
  <si>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</si>
  <si>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</si>
  <si>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</si>
  <si>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</si>
  <si>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</si>
  <si>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</si>
  <si>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</si>
  <si>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</si>
  <si>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</si>
  <si>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</si>
  <si>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</si>
  <si>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</si>
  <si>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</si>
  <si>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</si>
  <si>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</si>
  <si>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</si>
  <si>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</si>
  <si>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</si>
  <si>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</si>
  <si>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</si>
  <si>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</si>
  <si>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</si>
  <si>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</si>
  <si>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</si>
  <si>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</si>
  <si>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</si>
  <si>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</si>
  <si>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</si>
  <si>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</si>
  <si>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</si>
  <si>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</si>
  <si>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</si>
  <si>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</si>
  <si>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</si>
  <si>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</si>
  <si>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</si>
  <si>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</si>
  <si>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</si>
  <si>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</si>
  <si>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</si>
  <si>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</si>
  <si>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</si>
  <si>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</si>
  <si>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</si>
  <si>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</si>
  <si>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</si>
  <si>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</si>
  <si>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</si>
  <si>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</si>
  <si>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</si>
  <si>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</si>
  <si>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</si>
  <si>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</si>
  <si>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</si>
  <si>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</si>
  <si>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</si>
  <si>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</si>
  <si>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</si>
  <si>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</si>
  <si>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</si>
  <si>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</si>
  <si>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</si>
  <si>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</si>
  <si>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</si>
  <si>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</si>
  <si>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</si>
  <si>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</si>
  <si>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</si>
  <si>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</si>
  <si>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</si>
  <si>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</si>
  <si>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</si>
  <si>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</si>
  <si>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</si>
  <si>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</si>
  <si>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</si>
  <si>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</si>
  <si>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</si>
  <si>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</si>
  <si>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</si>
  <si>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</si>
  <si>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</si>
  <si>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</si>
  <si>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</si>
  <si>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</si>
  <si>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</si>
  <si>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</si>
  <si>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</si>
  <si>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</si>
  <si>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</si>
  <si>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</si>
  <si>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</si>
  <si>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</si>
  <si>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</si>
  <si>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</si>
  <si>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</si>
  <si>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</si>
  <si>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</si>
  <si>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</si>
  <si>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</si>
  <si>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</si>
  <si>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</si>
  <si>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</si>
  <si>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</si>
  <si>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</si>
  <si>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</si>
  <si>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</si>
  <si>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</si>
  <si>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</si>
  <si>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</si>
  <si>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</si>
  <si>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</si>
  <si>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</si>
  <si>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</si>
  <si>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</si>
  <si>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</si>
  <si>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</si>
  <si>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</si>
  <si>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</si>
  <si>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</si>
  <si>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</si>
  <si>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</si>
  <si>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</si>
  <si>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</si>
  <si>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</si>
  <si>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</si>
  <si>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</si>
  <si>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</si>
  <si>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</si>
  <si>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</si>
  <si>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</si>
  <si>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</si>
  <si>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</si>
  <si>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</si>
  <si>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</si>
  <si>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</si>
  <si>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</si>
  <si>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</si>
  <si>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</si>
  <si>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</si>
  <si>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</si>
  <si>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</si>
  <si>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</si>
  <si>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</si>
  <si>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</si>
  <si>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</si>
  <si>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</si>
  <si>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</si>
  <si>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</si>
  <si>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</si>
  <si>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</si>
  <si>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</si>
  <si>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</si>
  <si>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</si>
  <si>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</si>
  <si>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</si>
  <si>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</si>
  <si>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</si>
  <si>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</si>
  <si>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</si>
  <si>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</si>
  <si>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</si>
  <si>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</si>
  <si>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</si>
  <si>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</si>
  <si>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</si>
  <si>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</si>
  <si>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</si>
  <si>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</si>
  <si>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</si>
  <si>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</si>
  <si>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</si>
  <si>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</si>
  <si>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</si>
  <si>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</si>
  <si>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</si>
  <si>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</si>
  <si>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</si>
  <si>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</si>
  <si>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</si>
  <si>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</si>
  <si>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</si>
  <si>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</si>
  <si>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</si>
  <si>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</si>
  <si>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</si>
  <si>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</si>
  <si>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</si>
  <si>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</si>
  <si>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</si>
  <si>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</si>
  <si>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</si>
  <si>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</si>
  <si>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</si>
  <si>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</si>
  <si>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</si>
  <si>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</si>
  <si>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</si>
  <si>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</si>
  <si>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</si>
  <si>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</si>
  <si>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</si>
  <si>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</si>
  <si>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</si>
  <si>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</si>
  <si>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</si>
  <si>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</si>
  <si>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</si>
  <si>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</si>
  <si>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</si>
  <si>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</si>
  <si>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</si>
  <si>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</si>
  <si>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</si>
  <si>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</si>
  <si>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</si>
  <si>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</si>
  <si>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</si>
  <si>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</si>
  <si>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</si>
  <si>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</si>
  <si>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</si>
  <si>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</si>
  <si>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</si>
  <si>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</si>
  <si>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</si>
  <si>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</si>
  <si>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</si>
  <si>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</si>
  <si>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</si>
  <si>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</si>
  <si>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</si>
  <si>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</si>
  <si>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</si>
  <si>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</si>
  <si>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</si>
  <si>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</si>
  <si>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</si>
  <si>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</si>
  <si>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</si>
  <si>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</si>
  <si>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</si>
  <si>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</si>
  <si>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</si>
  <si>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</si>
  <si>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</si>
  <si>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</si>
  <si>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</si>
  <si>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</si>
  <si>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</si>
  <si>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</si>
  <si>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</si>
  <si>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</si>
  <si>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</si>
  <si>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</si>
  <si>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</si>
  <si>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</si>
  <si>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</si>
  <si>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</si>
  <si>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</si>
  <si>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</si>
  <si>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</si>
  <si>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</si>
  <si>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</si>
  <si>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</si>
  <si>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</si>
  <si>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</si>
  <si>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</si>
  <si>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</si>
  <si>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</si>
  <si>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</si>
  <si>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</si>
  <si>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</si>
  <si>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</si>
  <si>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</si>
  <si>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</si>
  <si>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</si>
  <si>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</si>
  <si>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</si>
  <si>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</si>
  <si>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</si>
  <si>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</si>
  <si>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</si>
  <si>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</si>
  <si>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</si>
  <si>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</si>
  <si>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</si>
  <si>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</si>
  <si>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</si>
  <si>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</si>
  <si>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</si>
  <si>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</si>
  <si>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</si>
  <si>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</si>
  <si>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</si>
  <si>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</si>
  <si>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</si>
  <si>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</si>
  <si>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</si>
  <si>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</si>
  <si>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</si>
  <si>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</si>
  <si>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</si>
  <si>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</si>
  <si>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</si>
  <si>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</si>
  <si>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</si>
  <si>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</si>
  <si>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</si>
  <si>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</si>
  <si>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</si>
  <si>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</si>
  <si>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</si>
  <si>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</si>
  <si>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</si>
  <si>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</si>
  <si>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</si>
  <si>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</si>
  <si>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</si>
  <si>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</si>
  <si>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</si>
  <si>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</si>
  <si>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</si>
  <si>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</si>
  <si>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</si>
  <si>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</si>
  <si>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</si>
  <si>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</si>
  <si>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</si>
  <si>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</si>
  <si>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</si>
  <si>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</si>
  <si>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</si>
  <si>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</si>
  <si>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</si>
  <si>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</si>
  <si>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</si>
  <si>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</si>
  <si>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</si>
  <si>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</si>
  <si>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</si>
  <si>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</si>
  <si>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</si>
  <si>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</si>
  <si>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</si>
  <si>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</si>
  <si>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</si>
  <si>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</si>
  <si>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</si>
  <si>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</si>
  <si>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</si>
  <si>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</si>
  <si>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</si>
  <si>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</si>
  <si>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</si>
  <si>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</si>
  <si>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</si>
  <si>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</si>
  <si>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</si>
  <si>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</si>
  <si>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</si>
  <si>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</si>
  <si>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</si>
  <si>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</si>
  <si>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</si>
  <si>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</si>
  <si>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</si>
  <si>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</si>
  <si>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</si>
  <si>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</si>
  <si>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</si>
  <si>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</si>
  <si>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</si>
  <si>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</si>
  <si>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</si>
  <si>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</si>
  <si>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</si>
  <si>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</si>
  <si>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</si>
  <si>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</si>
  <si>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</si>
  <si>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</si>
  <si>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</si>
  <si>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</si>
  <si>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</si>
  <si>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</si>
  <si>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</si>
  <si>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</si>
  <si>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</si>
  <si>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</si>
  <si>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</si>
  <si>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</si>
  <si>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</si>
  <si>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</si>
  <si>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</si>
  <si>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</si>
  <si>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</si>
  <si>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</si>
  <si>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</si>
  <si>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</si>
  <si>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</si>
  <si>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</si>
  <si>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</si>
  <si>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</si>
  <si>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</si>
  <si>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</si>
  <si>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</si>
  <si>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</si>
  <si>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</si>
  <si>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</si>
  <si>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</si>
  <si>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</si>
  <si>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</si>
  <si>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</si>
  <si>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</si>
  <si>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</si>
  <si>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</si>
  <si>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</si>
  <si>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</si>
  <si>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</si>
  <si>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</si>
  <si>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</si>
  <si>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</si>
  <si>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</si>
  <si>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</si>
  <si>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</si>
  <si>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</si>
  <si>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</si>
  <si>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</si>
  <si>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</si>
  <si>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</si>
  <si>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</si>
  <si>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</si>
  <si>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</si>
  <si>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</si>
  <si>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</si>
  <si>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</si>
  <si>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</si>
  <si>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</si>
  <si>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</si>
  <si>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</si>
  <si>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</si>
  <si>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</si>
  <si>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</si>
  <si>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</si>
  <si>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</si>
  <si>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</si>
  <si>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</si>
  <si>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</si>
  <si>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</si>
  <si>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</si>
  <si>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</si>
  <si>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</si>
  <si>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</si>
  <si>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</si>
  <si>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</si>
  <si>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</si>
  <si>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</si>
  <si>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</si>
  <si>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</si>
  <si>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</si>
  <si>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</si>
  <si>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</si>
  <si>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</si>
  <si>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</si>
  <si>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</si>
  <si>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</si>
  <si>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</si>
  <si>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</si>
  <si>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</si>
  <si>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</si>
  <si>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</si>
  <si>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</si>
  <si>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</si>
  <si>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</si>
  <si>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</si>
  <si>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</si>
  <si>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</si>
  <si>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</si>
  <si>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</si>
  <si>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</si>
  <si>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</si>
  <si>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</si>
  <si>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</si>
  <si>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</si>
  <si>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</si>
  <si>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</si>
  <si>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</si>
  <si>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</si>
  <si>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</si>
  <si>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</si>
  <si>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</si>
  <si>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</si>
  <si>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</si>
  <si>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</si>
  <si>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</si>
  <si>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</si>
  <si>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</si>
  <si>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</si>
  <si>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</si>
  <si>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</si>
  <si>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</si>
  <si>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</si>
  <si>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</si>
  <si>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</si>
  <si>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</si>
  <si>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</si>
  <si>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</si>
  <si>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</si>
  <si>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</si>
  <si>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</si>
  <si>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</si>
  <si>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</si>
  <si>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</si>
  <si>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</si>
  <si>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</si>
  <si>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</si>
  <si>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</si>
  <si>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</si>
  <si>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</si>
  <si>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</si>
  <si>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</si>
  <si>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</si>
  <si>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</si>
  <si>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</si>
  <si>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</si>
  <si>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</si>
  <si>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</si>
  <si>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</si>
  <si>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</si>
  <si>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</si>
  <si>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</si>
  <si>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</si>
  <si>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</si>
  <si>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</si>
  <si>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</si>
  <si>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</si>
  <si>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</si>
  <si>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</si>
  <si>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</si>
  <si>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</si>
  <si>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</si>
  <si>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</si>
  <si>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</si>
  <si>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</si>
  <si>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</si>
  <si>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</si>
  <si>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</si>
  <si>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</si>
  <si>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</si>
  <si>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</si>
  <si>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</si>
  <si>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</si>
  <si>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</si>
  <si>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</si>
  <si>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</si>
  <si>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</si>
  <si>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</si>
  <si>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</si>
  <si>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</si>
  <si>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</si>
  <si>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</si>
  <si>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</si>
  <si>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</si>
  <si>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</si>
  <si>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</si>
  <si>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</si>
  <si>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</si>
  <si>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</si>
  <si>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</si>
  <si>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</si>
  <si>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</si>
  <si>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</si>
  <si>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</si>
  <si>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</si>
  <si>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</si>
  <si>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</si>
  <si>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</si>
  <si>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</si>
  <si>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</si>
  <si>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</si>
  <si>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</si>
  <si>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</si>
  <si>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</si>
  <si>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</si>
  <si>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</si>
  <si>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</si>
  <si>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</si>
  <si>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</si>
  <si>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</si>
  <si>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</si>
  <si>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</si>
  <si>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</si>
  <si>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</si>
  <si>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</si>
  <si>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</si>
  <si>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</si>
  <si>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</si>
  <si>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</si>
  <si>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</si>
  <si>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</si>
  <si>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</si>
  <si>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</si>
  <si>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</si>
  <si>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</si>
  <si>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</si>
  <si>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</si>
  <si>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</si>
  <si>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</si>
  <si>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</si>
  <si>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</si>
  <si>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</si>
  <si>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</si>
  <si>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</si>
  <si>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</si>
  <si>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</si>
  <si>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</si>
  <si>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</si>
  <si>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</si>
  <si>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</si>
  <si>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</si>
  <si>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</si>
  <si>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</si>
  <si>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</si>
  <si>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</si>
  <si>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</si>
  <si>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</si>
  <si>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</si>
  <si>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</si>
  <si>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</si>
  <si>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</si>
  <si>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</si>
  <si>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</si>
  <si>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</si>
  <si>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</si>
  <si>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</si>
  <si>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</si>
  <si>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</si>
  <si>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</si>
  <si>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</si>
  <si>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</si>
  <si>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</si>
  <si>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</si>
  <si>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</si>
  <si>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</si>
  <si>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</si>
  <si>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</si>
  <si>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</si>
  <si>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</si>
  <si>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</si>
  <si>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</si>
  <si>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</si>
  <si>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</si>
  <si>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</si>
  <si>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</si>
  <si>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</si>
  <si>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</si>
  <si>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</si>
  <si>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</si>
  <si>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</si>
  <si>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</si>
  <si>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</si>
  <si>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</si>
  <si>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</si>
  <si>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</si>
  <si>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</si>
  <si>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</si>
  <si>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</si>
  <si>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</si>
  <si>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</si>
  <si>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</si>
  <si>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</si>
  <si>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</si>
  <si>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</si>
  <si>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</si>
  <si>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</si>
  <si>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</si>
  <si>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</si>
  <si>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</si>
  <si>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</si>
  <si>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</si>
  <si>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</si>
  <si>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</si>
  <si>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</si>
  <si>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</si>
  <si>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</si>
  <si>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</si>
  <si>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</si>
  <si>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</si>
  <si>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</si>
  <si>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</si>
  <si>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</si>
  <si>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</si>
  <si>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</si>
  <si>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</si>
  <si>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</si>
  <si>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</si>
  <si>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</si>
  <si>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</si>
  <si>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</si>
  <si>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</si>
  <si>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</si>
  <si>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</si>
  <si>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</si>
  <si>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</si>
  <si>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</si>
  <si>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</si>
  <si>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</si>
  <si>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</si>
  <si>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</si>
  <si>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</si>
  <si>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</si>
  <si>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</si>
  <si>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</si>
  <si>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</si>
  <si>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</si>
  <si>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</si>
  <si>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</si>
  <si>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</si>
  <si>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</si>
  <si>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</si>
  <si>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</si>
  <si>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</si>
  <si>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</si>
  <si>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</si>
  <si>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</si>
  <si>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</si>
  <si>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</si>
  <si>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</si>
  <si>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</si>
  <si>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</si>
  <si>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</si>
  <si>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</si>
  <si>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</si>
  <si>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</si>
  <si>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</si>
  <si>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</si>
  <si>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</si>
  <si>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</si>
  <si>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</si>
  <si>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</si>
  <si>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</si>
  <si>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</si>
  <si>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</si>
  <si>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</si>
  <si>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</si>
  <si>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</si>
  <si>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</si>
  <si>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</si>
  <si>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</si>
  <si>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</si>
  <si>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</si>
  <si>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</si>
  <si>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</si>
  <si>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</si>
  <si>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</si>
  <si>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</si>
  <si>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</si>
  <si>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</si>
  <si>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</si>
  <si>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</si>
  <si>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</si>
  <si>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</si>
  <si>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</si>
  <si>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</si>
  <si>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</si>
  <si>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</si>
  <si>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</si>
  <si>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</si>
  <si>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</si>
  <si>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</si>
  <si>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</si>
  <si>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</si>
  <si>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</si>
  <si>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</si>
  <si>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</si>
  <si>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</si>
  <si>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</si>
  <si>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</si>
  <si>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</si>
  <si>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</si>
  <si>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</si>
  <si>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</si>
  <si>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</si>
  <si>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</si>
  <si>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</si>
  <si>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</si>
  <si>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</si>
  <si>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</si>
  <si>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</si>
  <si>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</si>
  <si>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</si>
  <si>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</si>
  <si>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</si>
  <si>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</si>
  <si>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</si>
  <si>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</si>
  <si>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</si>
  <si>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</si>
  <si>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</si>
  <si>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</si>
  <si>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</si>
  <si>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</si>
  <si>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</si>
  <si>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</si>
  <si>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</si>
  <si>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</si>
  <si>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</si>
  <si>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</si>
  <si>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</si>
  <si>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</si>
  <si>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</si>
  <si>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</si>
  <si>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</si>
  <si>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</si>
  <si>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</si>
  <si>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</si>
  <si>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</si>
  <si>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</si>
  <si>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</si>
  <si>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</si>
  <si>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</si>
  <si>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</si>
  <si>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</si>
  <si>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</si>
  <si>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</si>
  <si>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</si>
  <si>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</si>
  <si>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</si>
  <si>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</si>
  <si>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</si>
  <si>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</si>
  <si>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</si>
  <si>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</si>
  <si>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</si>
  <si>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</si>
  <si>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</si>
  <si>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</si>
  <si>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</si>
  <si>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</si>
  <si>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</si>
  <si>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</si>
  <si>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</si>
  <si>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</si>
  <si>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</si>
  <si>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</si>
  <si>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</si>
  <si>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</si>
  <si>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</si>
  <si>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</si>
  <si>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</si>
  <si>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</si>
  <si>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</si>
  <si>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</si>
  <si>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</si>
  <si>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</si>
  <si>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</si>
  <si>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</si>
  <si>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</si>
  <si>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</si>
  <si>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</si>
  <si>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</si>
  <si>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</si>
  <si>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</si>
  <si>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</si>
  <si>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</si>
  <si>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</si>
  <si>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</si>
  <si>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</si>
  <si>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</si>
  <si>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</si>
  <si>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</si>
  <si>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</si>
  <si>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</si>
  <si>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</si>
  <si>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</si>
  <si>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</si>
  <si>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</si>
  <si>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</si>
  <si>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</si>
  <si>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</si>
  <si>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</si>
  <si>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</si>
  <si>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</si>
  <si>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</si>
  <si>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</si>
  <si>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</si>
  <si>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</si>
  <si>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</si>
  <si>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</si>
  <si>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</si>
  <si>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</si>
  <si>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</si>
  <si>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</si>
  <si>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</si>
  <si>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</si>
  <si>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</si>
  <si>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</si>
  <si>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</si>
  <si>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</si>
  <si>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</si>
  <si>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</si>
  <si>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</si>
  <si>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</si>
  <si>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</si>
  <si>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</si>
  <si>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</si>
  <si>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</si>
  <si>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</si>
  <si>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</si>
  <si>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</si>
  <si>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</si>
  <si>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</si>
  <si>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</si>
  <si>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</si>
  <si>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</si>
  <si>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</si>
  <si>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</si>
  <si>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</si>
  <si>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</si>
  <si>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</si>
  <si>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</si>
  <si>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</si>
  <si>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</si>
  <si>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</si>
  <si>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</si>
  <si>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</si>
  <si>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</si>
  <si>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</si>
  <si>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</si>
  <si>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</si>
  <si>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</si>
  <si>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</si>
  <si>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</si>
  <si>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</si>
  <si>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</si>
  <si>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</si>
  <si>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</si>
  <si>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</si>
  <si>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</si>
  <si>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</si>
  <si>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</si>
  <si>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</si>
  <si>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</si>
  <si>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</si>
  <si>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</si>
  <si>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</si>
  <si>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</si>
  <si>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</si>
  <si>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</si>
  <si>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</si>
  <si>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</si>
  <si>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</si>
  <si>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</si>
  <si>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</si>
  <si>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</si>
  <si>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</si>
  <si>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</si>
  <si>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</si>
  <si>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</si>
  <si>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</si>
  <si>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</si>
  <si>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</si>
  <si>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</si>
  <si>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</si>
  <si>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</si>
  <si>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</si>
  <si>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</si>
  <si>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</si>
  <si>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</si>
  <si>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</si>
  <si>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</si>
  <si>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</si>
  <si>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</si>
  <si>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</si>
  <si>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</si>
  <si>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</si>
  <si>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</si>
  <si>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</si>
  <si>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</si>
  <si>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</si>
  <si>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</si>
  <si>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</si>
  <si>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</si>
  <si>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</si>
  <si>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</si>
  <si>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</si>
  <si>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</si>
  <si>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</si>
  <si>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</si>
  <si>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</si>
  <si>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</si>
  <si>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</si>
  <si>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</si>
  <si>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</si>
  <si>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</si>
  <si>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</si>
  <si>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</si>
  <si>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</si>
  <si>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</si>
  <si>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</si>
  <si>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</si>
  <si>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</si>
  <si>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</si>
  <si>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</si>
  <si>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</si>
  <si>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</si>
  <si>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</si>
  <si>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</si>
  <si>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</si>
  <si>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</si>
  <si>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</si>
  <si>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</si>
  <si>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</si>
  <si>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</si>
  <si>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</si>
  <si>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</si>
  <si>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</si>
  <si>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</si>
  <si>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</si>
  <si>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</si>
  <si>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</si>
  <si>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</si>
  <si>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</si>
  <si>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</si>
  <si>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</si>
  <si>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</si>
  <si>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</si>
  <si>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</si>
  <si>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</si>
  <si>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</si>
  <si>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</si>
  <si>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</si>
  <si>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</si>
  <si>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</si>
  <si>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</si>
  <si>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</si>
  <si>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</si>
  <si>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</si>
  <si>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</si>
  <si>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</si>
  <si>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</si>
  <si>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</si>
  <si>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</si>
  <si>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</si>
  <si>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</si>
  <si>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</si>
  <si>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</si>
  <si>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</si>
  <si>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</si>
  <si>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</si>
  <si>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</si>
  <si>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</si>
  <si>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</si>
  <si>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</si>
  <si>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</si>
  <si>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</si>
  <si>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</si>
  <si>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</si>
  <si>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</si>
  <si>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</si>
  <si>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</si>
  <si>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</si>
  <si>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</si>
  <si>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</si>
  <si>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</si>
  <si>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</si>
  <si>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</si>
  <si>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</si>
  <si>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</si>
  <si>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</si>
  <si>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</si>
  <si>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</si>
  <si>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</si>
  <si>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</si>
  <si>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</si>
  <si>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</si>
  <si>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</si>
  <si>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</si>
  <si>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</si>
  <si>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</si>
  <si>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</si>
  <si>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</si>
  <si>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</si>
  <si>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</si>
  <si>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</si>
  <si>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</si>
  <si>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</si>
  <si>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</si>
  <si>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</si>
  <si>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</si>
  <si>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</si>
  <si>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</si>
  <si>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</si>
  <si>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</si>
  <si>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</si>
  <si>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</si>
  <si>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</si>
  <si>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</si>
  <si>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</si>
  <si>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</si>
  <si>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</si>
  <si>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</si>
  <si>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</si>
  <si>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</si>
  <si>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</si>
  <si>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</si>
  <si>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</si>
  <si>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</si>
  <si>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</si>
  <si>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</si>
  <si>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</si>
  <si>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</si>
  <si>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</si>
  <si>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</si>
  <si>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</si>
  <si>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</si>
  <si>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</si>
  <si>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</si>
  <si>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</si>
  <si>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</si>
  <si>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</si>
  <si>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</si>
  <si>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</si>
  <si>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</si>
  <si>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</si>
  <si>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</si>
  <si>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</si>
  <si>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</si>
  <si>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</si>
  <si>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</si>
  <si>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</si>
  <si>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</si>
  <si>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</si>
  <si>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</si>
  <si>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</si>
  <si>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</si>
  <si>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</si>
  <si>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</si>
  <si>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</si>
  <si>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</si>
  <si>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</si>
  <si>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</si>
  <si>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</si>
  <si>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</si>
  <si>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</si>
  <si>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</si>
  <si>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</si>
  <si>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</si>
  <si>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</si>
  <si>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</si>
  <si>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</si>
  <si>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</si>
  <si>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</si>
  <si>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</si>
  <si>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</si>
  <si>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</si>
  <si>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</si>
  <si>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</si>
  <si>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</si>
  <si>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</si>
  <si>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</si>
  <si>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</si>
  <si>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</si>
  <si>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</si>
  <si>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</si>
  <si>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</si>
  <si>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</si>
  <si>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</si>
  <si>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</si>
  <si>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</si>
  <si>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</si>
  <si>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</si>
  <si>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</si>
  <si>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</si>
  <si>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</si>
  <si>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</si>
  <si>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</si>
  <si>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</si>
  <si>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</si>
  <si>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</si>
  <si>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</si>
  <si>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</si>
  <si>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</si>
  <si>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</si>
  <si>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</si>
  <si>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</si>
  <si>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</si>
  <si>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</si>
  <si>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</si>
  <si>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</si>
  <si>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</si>
  <si>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</si>
  <si>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</si>
  <si>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</si>
  <si>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</si>
  <si>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</si>
  <si>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</si>
  <si>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</si>
  <si>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</si>
  <si>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</si>
  <si>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</si>
  <si>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</si>
  <si>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</si>
  <si>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</si>
  <si>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</si>
  <si>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</si>
  <si>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</si>
  <si>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</si>
  <si>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</si>
  <si>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</si>
  <si>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</si>
  <si>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</si>
  <si>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</si>
  <si>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</si>
  <si>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</si>
  <si>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</si>
  <si>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</si>
  <si>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</si>
  <si>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</si>
  <si>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</si>
  <si>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</si>
  <si>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</si>
  <si>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</si>
  <si>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</si>
  <si>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</si>
  <si>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</si>
  <si>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</si>
  <si>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</si>
  <si>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</si>
  <si>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</si>
  <si>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</si>
  <si>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</si>
  <si>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</si>
  <si>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</si>
  <si>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</si>
  <si>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</si>
  <si>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</si>
  <si>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</si>
  <si>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</si>
  <si>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</si>
  <si>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</si>
  <si>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</si>
  <si>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</si>
  <si>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</si>
  <si>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</si>
  <si>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</si>
  <si>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</si>
  <si>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</si>
  <si>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</si>
  <si>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</si>
  <si>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</si>
  <si>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</si>
  <si>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</si>
  <si>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</si>
  <si>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</si>
  <si>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</si>
  <si>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</si>
  <si>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</si>
  <si>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</si>
  <si>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</si>
  <si>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</si>
  <si>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</si>
  <si>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</si>
  <si>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</si>
  <si>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</si>
  <si>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</si>
  <si>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</si>
  <si>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</si>
  <si>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</si>
  <si>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</si>
  <si>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</si>
  <si>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</si>
  <si>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</si>
  <si>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</si>
  <si>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</si>
  <si>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</si>
  <si>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</si>
  <si>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</si>
  <si>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</si>
  <si>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</si>
  <si>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</si>
  <si>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</si>
  <si>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</si>
  <si>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</si>
  <si>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</si>
  <si>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</si>
  <si>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</si>
  <si>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</si>
  <si>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</si>
  <si>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</si>
  <si>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</si>
  <si>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</si>
  <si>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</si>
  <si>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</si>
  <si>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</si>
  <si>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</si>
  <si>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</si>
  <si>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</si>
  <si>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</si>
  <si>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</si>
  <si>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</si>
  <si>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</si>
  <si>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</si>
  <si>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</si>
  <si>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</si>
  <si>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</si>
  <si>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</si>
  <si>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</si>
  <si>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</si>
  <si>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</si>
  <si>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</si>
  <si>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</si>
  <si>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</si>
  <si>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</si>
  <si>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</si>
  <si>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</si>
  <si>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</si>
  <si>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</si>
  <si>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</si>
  <si>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</si>
  <si>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</si>
  <si>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</si>
  <si>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</si>
  <si>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</si>
  <si>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</si>
  <si>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</si>
  <si>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</si>
  <si>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</si>
  <si>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</si>
  <si>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</si>
  <si>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</si>
  <si>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</si>
  <si>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</si>
  <si>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</si>
  <si>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</si>
  <si>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</si>
  <si>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</si>
  <si>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</si>
  <si>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</si>
  <si>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</si>
  <si>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</si>
  <si>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</si>
  <si>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</si>
  <si>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</si>
  <si>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</si>
  <si>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</si>
  <si>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</si>
  <si>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</si>
  <si>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</si>
  <si>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</si>
  <si>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</si>
  <si>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</si>
  <si>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</si>
  <si>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</si>
  <si>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</si>
  <si>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</si>
  <si>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</si>
  <si>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</si>
  <si>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</si>
  <si>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</si>
  <si>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</si>
  <si>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</si>
  <si>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</si>
  <si>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</si>
  <si>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</si>
  <si>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</si>
  <si>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</si>
  <si>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</si>
  <si>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</si>
  <si>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</si>
  <si>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</si>
  <si>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</si>
  <si>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</si>
  <si>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</si>
  <si>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</si>
  <si>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</si>
  <si>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</si>
  <si>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</si>
  <si>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</si>
  <si>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</si>
  <si>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</si>
  <si>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</si>
  <si>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</si>
  <si>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</si>
  <si>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</si>
  <si>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</si>
  <si>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</si>
  <si>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</si>
  <si>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</si>
  <si>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</si>
  <si>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</si>
  <si>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</si>
  <si>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</si>
  <si>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</si>
  <si>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</si>
  <si>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</si>
  <si>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</si>
  <si>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</si>
  <si>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</si>
  <si>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</si>
  <si>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</si>
  <si>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</si>
  <si>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</si>
  <si>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</si>
  <si>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</si>
  <si>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</si>
  <si>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</si>
  <si>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</si>
  <si>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</si>
  <si>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</si>
  <si>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</si>
  <si>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</si>
  <si>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</si>
  <si>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</si>
  <si>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</si>
  <si>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</si>
  <si>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</si>
  <si>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</si>
  <si>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</si>
  <si>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</si>
  <si>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</si>
  <si>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</si>
  <si>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</si>
  <si>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</si>
  <si>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</si>
  <si>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</si>
  <si>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</si>
  <si>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</si>
  <si>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</si>
  <si>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</si>
  <si>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</si>
  <si>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</si>
  <si>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</si>
  <si>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</si>
  <si>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</si>
  <si>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</si>
  <si>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</si>
  <si>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</si>
  <si>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</si>
  <si>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</si>
  <si>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</si>
  <si>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</si>
  <si>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</si>
  <si>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</si>
  <si>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</si>
  <si>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</si>
  <si>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</si>
  <si>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</si>
  <si>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</si>
  <si>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</si>
  <si>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</si>
  <si>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</si>
  <si>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</si>
  <si>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</si>
  <si>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</si>
  <si>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</si>
  <si>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</si>
  <si>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</si>
  <si>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</si>
  <si>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</si>
  <si>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</si>
  <si>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</si>
  <si>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</si>
  <si>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</si>
  <si>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</si>
  <si>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</si>
  <si>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</si>
  <si>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</si>
  <si>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</si>
  <si>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</si>
  <si>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</si>
  <si>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</si>
  <si>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</si>
  <si>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</si>
  <si>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</si>
  <si>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</si>
  <si>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</si>
  <si>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</si>
  <si>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</si>
  <si>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</si>
  <si>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</si>
  <si>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</si>
  <si>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</si>
  <si>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</si>
  <si>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</si>
  <si>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</si>
  <si>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</si>
  <si>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</si>
  <si>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</si>
  <si>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</si>
  <si>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</si>
  <si>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</si>
  <si>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</si>
  <si>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</si>
  <si>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</si>
  <si>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</si>
  <si>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</si>
  <si>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</si>
  <si>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</si>
  <si>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</si>
  <si>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</si>
  <si>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</si>
  <si>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</si>
  <si>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</si>
  <si>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</si>
  <si>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</si>
  <si>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</si>
  <si>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</si>
  <si>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</si>
  <si>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</si>
  <si>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</si>
  <si>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</si>
  <si>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</si>
  <si>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</si>
  <si>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</si>
  <si>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</si>
  <si>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</si>
  <si>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</si>
  <si>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</si>
  <si>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</si>
  <si>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</si>
  <si>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</si>
  <si>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</si>
  <si>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</si>
  <si>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</si>
  <si>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</si>
  <si>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</si>
  <si>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</si>
  <si>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</si>
  <si>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</si>
  <si>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</si>
  <si>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</si>
  <si>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</si>
  <si>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</si>
  <si>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</si>
  <si>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</si>
  <si>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</si>
  <si>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</si>
  <si>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</si>
  <si>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</si>
  <si>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</si>
  <si>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</si>
  <si>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</si>
  <si>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</si>
  <si>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</si>
  <si>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</si>
  <si>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</si>
  <si>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</si>
  <si>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</si>
  <si>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</si>
  <si>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</si>
  <si>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</si>
  <si>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</si>
  <si>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</si>
  <si>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</si>
  <si>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</si>
  <si>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</si>
  <si>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</si>
  <si>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</si>
  <si>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</si>
  <si>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</si>
  <si>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</si>
  <si>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</si>
  <si>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</si>
  <si>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</si>
  <si>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</si>
  <si>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</si>
  <si>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</si>
  <si>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</si>
  <si>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</si>
  <si>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</si>
  <si>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</si>
  <si>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</si>
  <si>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</si>
  <si>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</si>
  <si>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</si>
  <si>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</si>
  <si>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</si>
  <si>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</si>
  <si>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</si>
  <si>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</si>
  <si>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</si>
  <si>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</si>
  <si>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</si>
  <si>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</si>
  <si>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</si>
  <si>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</si>
  <si>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</si>
  <si>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</si>
  <si>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</si>
  <si>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</si>
  <si>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</si>
  <si>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</si>
  <si>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</si>
  <si>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</si>
  <si>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</si>
  <si>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</si>
  <si>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</si>
  <si>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</si>
  <si>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</si>
  <si>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</si>
  <si>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</si>
  <si>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</si>
  <si>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</si>
  <si>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</si>
  <si>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</si>
  <si>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</si>
  <si>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</si>
  <si>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</si>
  <si>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</si>
  <si>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</si>
  <si>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</si>
  <si>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</si>
  <si>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</si>
  <si>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</si>
  <si>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</si>
  <si>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</si>
  <si>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</si>
  <si>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</si>
  <si>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</si>
  <si>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</si>
  <si>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</si>
  <si>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</si>
  <si>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</si>
  <si>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</si>
  <si>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</si>
  <si>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</si>
  <si>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</si>
  <si>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</si>
  <si>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</si>
  <si>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</si>
  <si>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</si>
  <si>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</si>
  <si>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</si>
  <si>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</si>
  <si>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</si>
  <si>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</si>
  <si>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</si>
  <si>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</si>
  <si>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</si>
  <si>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</si>
  <si>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</si>
  <si>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</si>
  <si>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</si>
  <si>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</si>
  <si>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</si>
  <si>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</si>
  <si>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</si>
  <si>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</si>
  <si>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</si>
  <si>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</si>
  <si>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</si>
  <si>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</si>
  <si>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</si>
  <si>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</si>
  <si>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</si>
  <si>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</si>
  <si>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</si>
  <si>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</si>
  <si>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</si>
  <si>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</si>
  <si>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</si>
  <si>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</si>
  <si>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</si>
  <si>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</si>
  <si>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</si>
  <si>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</si>
  <si>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</si>
  <si>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</si>
  <si>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</si>
  <si>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</si>
  <si>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</si>
  <si>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</si>
  <si>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</si>
  <si>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</si>
  <si>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</si>
  <si>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</si>
  <si>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</si>
  <si>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</si>
  <si>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</si>
  <si>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</si>
  <si>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</si>
  <si>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</si>
  <si>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</si>
  <si>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</si>
  <si>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</si>
  <si>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</si>
  <si>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</si>
  <si>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</si>
  <si>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</si>
  <si>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</si>
  <si>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</si>
  <si>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</si>
  <si>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</si>
  <si>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</si>
  <si>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</si>
  <si>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</si>
  <si>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</si>
  <si>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</si>
  <si>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</si>
  <si>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</si>
  <si>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</si>
  <si>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</si>
  <si>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</si>
  <si>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</si>
  <si>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</si>
  <si>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</si>
  <si>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</si>
  <si>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</si>
  <si>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</si>
  <si>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</si>
  <si>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</si>
  <si>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</si>
  <si>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</si>
  <si>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</si>
  <si>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</si>
  <si>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</si>
  <si>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</si>
  <si>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</si>
  <si>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</si>
  <si>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</si>
  <si>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</si>
  <si>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</si>
  <si>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</si>
  <si>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</si>
  <si>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</si>
  <si>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</si>
  <si>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</si>
  <si>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</si>
  <si>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</si>
  <si>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</si>
  <si>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</si>
  <si>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</si>
  <si>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</si>
  <si>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</si>
  <si>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</si>
  <si>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</si>
  <si>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</si>
  <si>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</si>
  <si>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</si>
  <si>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</si>
  <si>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</si>
  <si>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</si>
  <si>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</si>
  <si>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</si>
  <si>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</si>
  <si>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</si>
  <si>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</si>
  <si>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</si>
  <si>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</si>
  <si>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</si>
  <si>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</si>
  <si>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</si>
  <si>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</si>
  <si>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</si>
  <si>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</si>
  <si>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</si>
  <si>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</si>
  <si>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</si>
  <si>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</si>
  <si>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</si>
  <si>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</si>
  <si>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</si>
  <si>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</si>
  <si>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</si>
  <si>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</si>
  <si>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</si>
  <si>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</si>
  <si>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</si>
  <si>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</si>
  <si>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</si>
  <si>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</si>
  <si>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</si>
  <si>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</si>
  <si>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</si>
  <si>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</si>
  <si>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</si>
  <si>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</si>
  <si>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</si>
  <si>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</si>
  <si>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</si>
  <si>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</si>
  <si>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</si>
  <si>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</si>
  <si>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</si>
  <si>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</si>
  <si>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</si>
  <si>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</si>
  <si>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</si>
  <si>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</si>
  <si>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</si>
  <si>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</si>
  <si>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</si>
  <si>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</si>
  <si>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</si>
  <si>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</si>
  <si>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</si>
  <si>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</si>
  <si>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</si>
  <si>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</si>
  <si>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</si>
  <si>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</si>
  <si>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</si>
  <si>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</si>
  <si>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</si>
  <si>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</si>
  <si>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</si>
  <si>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</si>
  <si>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</si>
  <si>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</si>
  <si>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</si>
  <si>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</si>
  <si>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</si>
  <si>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</si>
  <si>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</si>
  <si>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</si>
  <si>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</si>
  <si>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</si>
  <si>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</si>
  <si>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</si>
  <si>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</si>
  <si>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</si>
  <si>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</si>
  <si>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</si>
  <si>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</si>
  <si>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</si>
  <si>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</si>
  <si>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</si>
  <si>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</si>
  <si>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</si>
  <si>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</si>
  <si>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</si>
  <si>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</si>
  <si>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</si>
  <si>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</si>
  <si>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</si>
  <si>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</si>
  <si>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</si>
  <si>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</si>
  <si>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</si>
  <si>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</si>
  <si>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</si>
  <si>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</si>
  <si>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</si>
  <si>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</si>
  <si>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</si>
  <si>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</si>
  <si>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</si>
  <si>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</si>
  <si>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</si>
  <si>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</si>
  <si>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</si>
  <si>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</si>
  <si>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</si>
  <si>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</si>
  <si>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</si>
  <si>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</si>
  <si>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</si>
  <si>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</si>
  <si>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</si>
  <si>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</si>
  <si>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</si>
  <si>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</si>
  <si>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</si>
  <si>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</si>
  <si>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</si>
  <si>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</si>
  <si>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</si>
  <si>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</si>
  <si>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</si>
  <si>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</si>
  <si>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</si>
  <si>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</si>
  <si>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</si>
  <si>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</si>
  <si>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</si>
  <si>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</si>
  <si>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</si>
  <si>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</si>
  <si>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</si>
  <si>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</si>
  <si>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</si>
  <si>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</si>
  <si>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</si>
  <si>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</si>
  <si>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</si>
  <si>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</si>
  <si>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</si>
  <si>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</si>
  <si>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</si>
  <si>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</si>
  <si>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</si>
  <si>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</si>
  <si>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</si>
  <si>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</si>
  <si>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</si>
  <si>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</si>
  <si>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</si>
  <si>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</si>
  <si>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</si>
  <si>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</si>
  <si>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</si>
  <si>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</si>
  <si>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</si>
  <si>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</si>
  <si>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</si>
  <si>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</si>
  <si>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</si>
  <si>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</si>
  <si>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</si>
  <si>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</si>
  <si>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</si>
  <si>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</si>
  <si>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</si>
  <si>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</si>
  <si>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</si>
  <si>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</si>
  <si>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</si>
  <si>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</si>
  <si>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</si>
  <si>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</si>
  <si>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</si>
  <si>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</si>
  <si>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</si>
  <si>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</si>
  <si>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</si>
  <si>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</si>
  <si>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</si>
  <si>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</si>
  <si>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</si>
  <si>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</si>
  <si>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</si>
  <si>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</si>
  <si>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</si>
  <si>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</si>
  <si>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</si>
  <si>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</si>
  <si>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</si>
  <si>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</si>
  <si>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</si>
  <si>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</si>
  <si>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</si>
  <si>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</si>
  <si>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</si>
  <si>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</si>
  <si>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</si>
  <si>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</si>
  <si>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</si>
  <si>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</si>
  <si>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</si>
  <si>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</si>
  <si>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</si>
  <si>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</si>
  <si>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</si>
  <si>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</si>
  <si>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</si>
  <si>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</si>
  <si>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</si>
  <si>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</si>
  <si>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</si>
  <si>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</si>
  <si>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</si>
  <si>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</si>
  <si>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</si>
  <si>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</si>
  <si>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</si>
  <si>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</si>
  <si>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</si>
  <si>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</si>
  <si>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</si>
  <si>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</si>
  <si>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</si>
  <si>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</si>
  <si>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</si>
  <si>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</si>
  <si>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</si>
  <si>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</si>
  <si>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</si>
  <si>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</si>
  <si>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</si>
  <si>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</si>
  <si>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</si>
  <si>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</si>
  <si>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</si>
  <si>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</si>
  <si>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</si>
  <si>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</si>
  <si>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</si>
  <si>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</si>
  <si>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</si>
  <si>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</si>
  <si>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</si>
  <si>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</si>
  <si>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</si>
  <si>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</si>
  <si>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</si>
  <si>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</si>
  <si>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</si>
  <si>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</si>
  <si>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</si>
  <si>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</si>
  <si>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</si>
  <si>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</si>
  <si>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</si>
  <si>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</si>
  <si>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</si>
  <si>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</si>
  <si>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</si>
  <si>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</si>
  <si>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</si>
  <si>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</si>
  <si>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</si>
  <si>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</si>
  <si>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</si>
  <si>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</si>
  <si>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</si>
  <si>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</si>
  <si>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</si>
  <si>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</si>
  <si>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</si>
  <si>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</si>
  <si>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</si>
  <si>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</si>
  <si>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</si>
  <si>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</si>
  <si>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</si>
  <si>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</si>
  <si>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</si>
  <si>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</si>
  <si>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</si>
  <si>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</si>
  <si>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</si>
  <si>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</si>
  <si>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</si>
  <si>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</si>
  <si>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</si>
  <si>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</si>
  <si>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</si>
  <si>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</si>
  <si>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</si>
  <si>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</si>
  <si>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</si>
  <si>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</si>
  <si>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</si>
  <si>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</si>
  <si>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</si>
  <si>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</si>
  <si>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</si>
  <si>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</si>
  <si>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</si>
  <si>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</si>
  <si>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</si>
  <si>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</si>
  <si>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</si>
  <si>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</si>
  <si>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</si>
  <si>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</si>
  <si>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</si>
  <si>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</si>
  <si>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</si>
  <si>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</si>
  <si>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</si>
  <si>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</si>
  <si>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</si>
  <si>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</si>
  <si>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</si>
  <si>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</si>
  <si>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</si>
  <si>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</si>
  <si>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</si>
  <si>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</si>
  <si>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</si>
  <si>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</si>
  <si>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</si>
  <si>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</si>
  <si>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</si>
  <si>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</si>
  <si>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</si>
  <si>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</si>
  <si>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</si>
  <si>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</si>
  <si>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</si>
  <si>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</si>
  <si>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</si>
  <si>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</si>
  <si>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</si>
  <si>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</si>
  <si>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</si>
  <si>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</si>
  <si>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</si>
  <si>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</si>
  <si>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</si>
  <si>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</si>
  <si>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</si>
  <si>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</si>
  <si>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</si>
  <si>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</si>
  <si>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</si>
  <si>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</si>
  <si>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</si>
  <si>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</si>
  <si>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</si>
  <si>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</si>
  <si>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</si>
  <si>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</si>
  <si>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</si>
  <si>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</si>
  <si>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</si>
  <si>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</si>
  <si>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</si>
  <si>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</si>
  <si>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</si>
  <si>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</si>
  <si>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</si>
  <si>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</si>
  <si>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</si>
  <si>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</si>
  <si>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</si>
  <si>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</si>
  <si>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</si>
  <si>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</si>
  <si>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</si>
  <si>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</si>
  <si>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</si>
  <si>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</si>
  <si>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</si>
  <si>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</si>
  <si>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</si>
  <si>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</si>
  <si>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</si>
  <si>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</si>
  <si>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</si>
  <si>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</si>
  <si>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</si>
  <si>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</si>
  <si>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</si>
  <si>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</si>
  <si>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</si>
  <si>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</si>
  <si>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</si>
  <si>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</si>
  <si>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</si>
  <si>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</si>
  <si>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</si>
  <si>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</si>
  <si>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</si>
  <si>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</si>
  <si>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</si>
  <si>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</si>
  <si>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</si>
  <si>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</si>
  <si>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</si>
  <si>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</si>
  <si>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</si>
  <si>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</si>
  <si>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</si>
  <si>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</si>
  <si>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</si>
  <si>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</si>
  <si>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</si>
  <si>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</si>
  <si>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</si>
  <si>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</si>
  <si>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</si>
  <si>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</si>
  <si>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</si>
  <si>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</si>
  <si>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</si>
  <si>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</si>
  <si>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</si>
  <si>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</si>
  <si>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</si>
  <si>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</si>
  <si>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</si>
  <si>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</si>
  <si>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</si>
  <si>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</si>
  <si>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</si>
  <si>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</si>
  <si>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</si>
  <si>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</si>
  <si>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</si>
  <si>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</si>
  <si>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</si>
  <si>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</si>
  <si>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</si>
  <si>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</si>
  <si>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</si>
  <si>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</si>
  <si>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</si>
  <si>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</si>
  <si>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</si>
  <si>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</si>
  <si>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</si>
  <si>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</si>
  <si>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</si>
  <si>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</si>
  <si>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</si>
  <si>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</si>
  <si>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</si>
  <si>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</si>
  <si>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</si>
  <si>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</si>
  <si>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</si>
  <si>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</si>
  <si>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</si>
  <si>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</si>
  <si>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</si>
  <si>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</si>
  <si>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</si>
  <si>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</si>
  <si>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</si>
  <si>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</si>
  <si>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</si>
  <si>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</si>
  <si>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</si>
  <si>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</si>
  <si>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</si>
  <si>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</si>
  <si>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</si>
  <si>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</si>
  <si>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</si>
  <si>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</si>
  <si>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</si>
  <si>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</si>
  <si>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</si>
  <si>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</si>
  <si>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</si>
  <si>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</si>
  <si>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</si>
  <si>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</si>
  <si>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</si>
  <si>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</si>
  <si>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</si>
  <si>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</si>
  <si>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</si>
  <si>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</si>
  <si>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</si>
  <si>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</si>
  <si>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</si>
  <si>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</si>
  <si>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</si>
  <si>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</si>
  <si>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</si>
  <si>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</si>
  <si>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</si>
  <si>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</si>
  <si>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</si>
  <si>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</si>
  <si>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</si>
  <si>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</si>
  <si>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</si>
  <si>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</si>
  <si>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</si>
  <si>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</si>
  <si>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</si>
  <si>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</si>
  <si>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</si>
  <si>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</si>
  <si>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</si>
  <si>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</si>
  <si>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</si>
  <si>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</si>
  <si>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</si>
  <si>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</si>
  <si>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</si>
  <si>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</si>
  <si>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</si>
  <si>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</si>
  <si>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</si>
  <si>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</si>
  <si>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</si>
  <si>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</si>
  <si>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</si>
  <si>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</si>
  <si>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</si>
  <si>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</si>
  <si>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</si>
  <si>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</si>
  <si>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</si>
  <si>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</si>
  <si>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</si>
  <si>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</si>
  <si>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</si>
  <si>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</si>
  <si>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</si>
  <si>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</si>
  <si>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</si>
  <si>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</si>
  <si>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</si>
  <si>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</si>
  <si>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</si>
  <si>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</si>
  <si>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</si>
  <si>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</si>
  <si>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</si>
  <si>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</si>
  <si>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</si>
  <si>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</si>
  <si>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</si>
  <si>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</si>
  <si>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</si>
  <si>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</si>
  <si>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</si>
  <si>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</si>
  <si>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</si>
  <si>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</si>
  <si>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</si>
  <si>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</si>
  <si>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</si>
  <si>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</si>
  <si>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</si>
  <si>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</si>
  <si>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</si>
  <si>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</si>
  <si>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</si>
  <si>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</si>
  <si>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</si>
  <si>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</si>
  <si>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</si>
  <si>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</si>
  <si>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</si>
  <si>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</si>
  <si>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</si>
  <si>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</si>
  <si>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</si>
  <si>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</si>
  <si>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</si>
  <si>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</si>
  <si>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</si>
  <si>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</si>
  <si>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</si>
  <si>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</si>
  <si>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</si>
  <si>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</si>
  <si>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</si>
  <si>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</si>
  <si>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</si>
  <si>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</si>
  <si>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</si>
  <si>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</si>
  <si>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</si>
  <si>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</si>
  <si>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</si>
  <si>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</si>
  <si>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</si>
  <si>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</si>
  <si>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</si>
  <si>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</si>
  <si>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</si>
  <si>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</si>
  <si>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</si>
  <si>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</si>
  <si>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</si>
  <si>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</si>
  <si>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</si>
  <si>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</si>
  <si>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</si>
  <si>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</si>
  <si>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</si>
  <si>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</si>
  <si>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</si>
  <si>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</si>
  <si>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</si>
  <si>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</si>
  <si>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</si>
  <si>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</si>
  <si>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</si>
  <si>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</si>
  <si>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</si>
  <si>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</si>
  <si>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</si>
  <si>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</si>
  <si>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</si>
  <si>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</si>
  <si>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</si>
  <si>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</si>
  <si>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</si>
  <si>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</si>
  <si>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</si>
  <si>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</si>
  <si>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</si>
  <si>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</si>
  <si>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</si>
  <si>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</si>
  <si>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</si>
  <si>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</si>
  <si>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</si>
  <si>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</si>
  <si>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</si>
  <si>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</si>
  <si>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</si>
  <si>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</si>
  <si>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</si>
  <si>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</si>
  <si>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</si>
  <si>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</si>
  <si>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</si>
  <si>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</si>
  <si>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</si>
  <si>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</si>
  <si>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</si>
  <si>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</si>
  <si>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</si>
  <si>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</si>
  <si>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</si>
  <si>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</si>
  <si>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</si>
  <si>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</si>
  <si>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</si>
  <si>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</si>
  <si>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</si>
  <si>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</si>
  <si>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</si>
  <si>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</si>
  <si>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</si>
  <si>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</si>
  <si>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</si>
  <si>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</si>
  <si>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</si>
  <si>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</si>
  <si>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</si>
  <si>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</si>
  <si>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</si>
  <si>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</si>
  <si>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</si>
  <si>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</si>
  <si>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</si>
  <si>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</si>
  <si>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</si>
  <si>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</si>
  <si>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</si>
  <si>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</si>
  <si>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</si>
  <si>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</si>
  <si>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</si>
  <si>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</si>
  <si>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</si>
  <si>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</si>
  <si>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</si>
  <si>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</si>
  <si>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</si>
  <si>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</si>
  <si>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</si>
  <si>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</si>
  <si>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</si>
  <si>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</si>
  <si>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</si>
  <si>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</si>
  <si>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</si>
  <si>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</si>
  <si>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</si>
  <si>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</si>
  <si>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</si>
  <si>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</si>
  <si>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</si>
  <si>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</si>
  <si>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</si>
  <si>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</si>
  <si>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</si>
  <si>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</si>
  <si>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</si>
  <si>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</si>
  <si>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</si>
  <si>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</si>
  <si>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</si>
  <si>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</si>
  <si>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</si>
  <si>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</si>
  <si>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</si>
  <si>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</si>
  <si>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</si>
  <si>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</si>
  <si>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</si>
  <si>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</si>
  <si>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</si>
  <si>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</si>
  <si>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</si>
  <si>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</si>
  <si>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</si>
  <si>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</si>
  <si>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</si>
  <si>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</si>
  <si>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</si>
  <si>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</si>
  <si>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</si>
  <si>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</si>
  <si>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</si>
  <si>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</si>
  <si>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</si>
  <si>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</si>
  <si>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</si>
  <si>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</si>
  <si>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</si>
  <si>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</si>
  <si>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</si>
  <si>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</si>
  <si>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</si>
  <si>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</si>
  <si>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</si>
  <si>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</si>
  <si>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</si>
  <si>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</si>
  <si>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</si>
  <si>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</si>
  <si>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</si>
  <si>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</si>
  <si>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</si>
  <si>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</si>
  <si>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</si>
  <si>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</si>
  <si>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</si>
  <si>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</si>
  <si>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</si>
  <si>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</si>
  <si>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</si>
  <si>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</si>
  <si>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</si>
  <si>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</si>
  <si>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</si>
  <si>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</si>
  <si>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</si>
  <si>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</si>
  <si>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</si>
  <si>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</si>
  <si>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</si>
  <si>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</si>
  <si>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</si>
  <si>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</si>
  <si>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</si>
  <si>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</si>
  <si>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</si>
  <si>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</si>
  <si>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</si>
  <si>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</si>
  <si>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</si>
  <si>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</si>
  <si>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</si>
  <si>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</si>
  <si>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</si>
  <si>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</si>
  <si>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</si>
  <si>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</si>
  <si>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</si>
  <si>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</si>
  <si>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</si>
  <si>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</si>
  <si>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</si>
  <si>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</si>
  <si>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</si>
  <si>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</si>
  <si>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</si>
  <si>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</si>
  <si>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</si>
  <si>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</si>
  <si>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</si>
  <si>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</si>
  <si>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</si>
  <si>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</si>
  <si>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</si>
  <si>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</si>
  <si>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</si>
  <si>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</si>
  <si>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</si>
  <si>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</si>
  <si>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</si>
  <si>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</si>
  <si>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</si>
  <si>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</si>
  <si>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</si>
  <si>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</si>
  <si>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</si>
  <si>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</si>
  <si>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</si>
  <si>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</si>
  <si>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</si>
  <si>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</si>
  <si>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</si>
  <si>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</si>
  <si>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</si>
  <si>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</si>
  <si>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</si>
  <si>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</si>
  <si>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</si>
  <si>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</si>
  <si>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</si>
  <si>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</si>
  <si>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</si>
  <si>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</si>
  <si>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</si>
  <si>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</si>
  <si>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</si>
  <si>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</si>
  <si>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</si>
  <si>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</si>
  <si>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</si>
  <si>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</si>
  <si>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</si>
  <si>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</si>
  <si>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</si>
  <si>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</si>
  <si>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</si>
  <si>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</si>
  <si>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</si>
  <si>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</si>
  <si>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</si>
  <si>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</si>
  <si>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</si>
  <si>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</si>
  <si>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</si>
  <si>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</si>
  <si>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</si>
  <si>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</si>
  <si>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</si>
  <si>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</si>
  <si>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</si>
  <si>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</si>
  <si>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</si>
  <si>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</si>
  <si>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</si>
  <si>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</si>
  <si>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</si>
  <si>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</si>
  <si>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</si>
  <si>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</si>
  <si>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</si>
  <si>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</si>
  <si>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</si>
  <si>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</si>
  <si>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</si>
  <si>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</si>
  <si>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</si>
  <si>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</si>
  <si>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</si>
  <si>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</si>
  <si>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</si>
  <si>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</si>
  <si>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</si>
  <si>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</si>
  <si>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</si>
  <si>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</si>
  <si>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</si>
  <si>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</si>
  <si>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</si>
  <si>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</si>
  <si>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</si>
  <si>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</si>
  <si>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</si>
  <si>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</si>
  <si>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</si>
  <si>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</si>
  <si>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</si>
  <si>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</si>
  <si>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</si>
  <si>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</si>
  <si>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</si>
  <si>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</si>
  <si>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</si>
  <si>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</si>
  <si>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</si>
  <si>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</si>
  <si>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</si>
  <si>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</si>
  <si>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</si>
  <si>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</si>
  <si>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</si>
  <si>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</si>
  <si>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</si>
  <si>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</si>
  <si>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</si>
  <si>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</si>
  <si>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</si>
  <si>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</si>
  <si>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</si>
  <si>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</si>
  <si>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</si>
  <si>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</si>
  <si>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</si>
  <si>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</si>
  <si>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</si>
  <si>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</si>
  <si>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</si>
  <si>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</si>
  <si>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</si>
  <si>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</si>
  <si>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</si>
  <si>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</si>
  <si>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</si>
  <si>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</si>
  <si>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</si>
  <si>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</si>
  <si>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</si>
  <si>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</si>
  <si>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</si>
  <si>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</si>
  <si>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</si>
  <si>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</si>
  <si>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</si>
  <si>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</si>
  <si>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</si>
  <si>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</si>
  <si>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</si>
  <si>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</si>
  <si>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</si>
  <si>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</si>
  <si>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</si>
  <si>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</si>
  <si>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</si>
  <si>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</si>
  <si>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</si>
  <si>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</si>
  <si>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</si>
  <si>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</si>
  <si>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</si>
  <si>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</si>
  <si>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</si>
  <si>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</si>
  <si>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</si>
  <si>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</si>
  <si>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</si>
  <si>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</si>
  <si>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</si>
  <si>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</si>
  <si>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</si>
  <si>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</si>
  <si>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</si>
  <si>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</si>
  <si>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</si>
  <si>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</si>
  <si>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</si>
  <si>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</si>
  <si>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</si>
  <si>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</si>
  <si>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</si>
  <si>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</si>
  <si>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</si>
  <si>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</si>
  <si>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</si>
  <si>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</si>
  <si>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</si>
  <si>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</si>
  <si>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</si>
  <si>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</si>
  <si>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</si>
  <si>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</si>
  <si>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</si>
  <si>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</si>
  <si>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</si>
  <si>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</si>
  <si>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</si>
  <si>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</si>
  <si>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</si>
  <si>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</si>
  <si>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</si>
  <si>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</si>
  <si>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</si>
  <si>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</si>
  <si>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</si>
  <si>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</si>
  <si>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</si>
  <si>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</si>
  <si>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</si>
  <si>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</si>
  <si>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</si>
  <si>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</si>
  <si>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</si>
  <si>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</si>
  <si>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</si>
  <si>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</si>
  <si>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</si>
  <si>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</si>
  <si>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</si>
  <si>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</si>
  <si>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</si>
  <si>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</si>
  <si>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</si>
  <si>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</si>
  <si>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</si>
  <si>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</si>
  <si>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</si>
  <si>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</si>
  <si>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</si>
  <si>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</si>
  <si>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</si>
  <si>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</si>
  <si>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</si>
  <si>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</si>
  <si>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</si>
  <si>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</si>
  <si>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</si>
  <si>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</si>
  <si>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</si>
  <si>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</si>
  <si>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</si>
  <si>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</si>
  <si>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</si>
  <si>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</si>
  <si>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</si>
  <si>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</si>
  <si>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</si>
  <si>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</si>
  <si>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</si>
  <si>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</si>
  <si>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</si>
  <si>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</si>
  <si>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</si>
  <si>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</si>
  <si>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</si>
  <si>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</si>
  <si>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</si>
  <si>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</si>
  <si>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</si>
  <si>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</si>
  <si>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</si>
  <si>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</si>
  <si>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</si>
  <si>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</si>
  <si>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</si>
  <si>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</si>
  <si>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</si>
  <si>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</si>
  <si>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</si>
  <si>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</si>
  <si>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</si>
  <si>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</si>
  <si>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</si>
  <si>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</si>
  <si>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</si>
  <si>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</si>
  <si>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</si>
  <si>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</si>
  <si>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</si>
  <si>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</si>
  <si>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</si>
  <si>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</si>
  <si>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</si>
  <si>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</si>
  <si>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</si>
  <si>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</si>
  <si>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</si>
  <si>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</si>
  <si>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</si>
  <si>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</si>
  <si>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</si>
  <si>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</si>
  <si>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</si>
  <si>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</si>
  <si>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</si>
  <si>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</si>
  <si>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</si>
  <si>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</si>
  <si>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</si>
  <si>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</si>
  <si>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</si>
  <si>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</si>
  <si>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</si>
  <si>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</si>
  <si>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</si>
  <si>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</si>
  <si>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</si>
  <si>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</si>
  <si>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</si>
  <si>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</si>
  <si>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</si>
  <si>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</si>
  <si>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</si>
  <si>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</si>
  <si>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</si>
  <si>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</si>
  <si>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</si>
  <si>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</si>
  <si>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</si>
  <si>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</si>
  <si>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</si>
  <si>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</si>
  <si>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</si>
  <si>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</si>
  <si>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</si>
  <si>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</si>
  <si>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</si>
  <si>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</si>
  <si>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</si>
  <si>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</si>
  <si>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</si>
  <si>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</si>
  <si>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</si>
  <si>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</si>
  <si>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</si>
  <si>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</si>
  <si>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</si>
  <si>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</si>
  <si>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</si>
  <si>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</si>
  <si>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</si>
  <si>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</si>
  <si>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</si>
  <si>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</si>
  <si>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</si>
  <si>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</si>
  <si>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</si>
  <si>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</si>
  <si>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</si>
  <si>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</si>
  <si>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</si>
  <si>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</si>
  <si>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</si>
  <si>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</si>
  <si>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</si>
  <si>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</si>
  <si>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</si>
  <si>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</si>
  <si>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</si>
  <si>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</si>
  <si>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</si>
  <si>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</si>
  <si>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</si>
  <si>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</si>
  <si>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</si>
  <si>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</si>
  <si>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</si>
  <si>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</si>
  <si>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</si>
  <si>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</si>
  <si>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</si>
  <si>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</si>
  <si>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</si>
  <si>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</si>
  <si>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</si>
  <si>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</si>
  <si>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</si>
  <si>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</si>
  <si>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</si>
  <si>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</si>
  <si>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</si>
  <si>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</si>
  <si>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</si>
  <si>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</si>
  <si>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</si>
  <si>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</si>
  <si>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</si>
  <si>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</si>
  <si>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</si>
  <si>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</si>
  <si>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</si>
  <si>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</si>
  <si>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</si>
  <si>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</si>
  <si>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</si>
  <si>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</si>
  <si>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</si>
  <si>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</si>
  <si>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</si>
  <si>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</si>
  <si>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</si>
  <si>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</si>
  <si>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</si>
  <si>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</si>
  <si>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</si>
  <si>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</si>
  <si>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</si>
  <si>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</si>
  <si>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</si>
  <si>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</si>
  <si>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</si>
  <si>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</si>
  <si>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</si>
  <si>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</si>
  <si>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</si>
  <si>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</si>
  <si>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</si>
  <si>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</si>
  <si>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</si>
  <si>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</si>
  <si>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</si>
  <si>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</si>
  <si>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</si>
  <si>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</si>
  <si>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</si>
  <si>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</si>
  <si>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</si>
  <si>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</si>
  <si>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</si>
  <si>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</si>
  <si>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</si>
  <si>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</si>
  <si>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</si>
  <si>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</si>
  <si>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</si>
  <si>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</si>
  <si>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</si>
  <si>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</si>
  <si>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</si>
  <si>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</si>
  <si>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</si>
  <si>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</si>
  <si>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</si>
  <si>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</si>
  <si>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</si>
  <si>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</si>
  <si>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</si>
  <si>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</si>
  <si>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</si>
  <si>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</si>
  <si>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</si>
  <si>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</si>
  <si>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</si>
  <si>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</si>
  <si>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</si>
  <si>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</si>
  <si>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</si>
  <si>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</si>
  <si>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</si>
  <si>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</si>
  <si>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</si>
  <si>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</si>
  <si>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</si>
  <si>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</si>
  <si>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</si>
  <si>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</si>
  <si>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</si>
  <si>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</si>
  <si>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</si>
  <si>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</si>
  <si>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</si>
  <si>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</si>
  <si>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</si>
  <si>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</si>
  <si>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</si>
  <si>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</si>
  <si>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</si>
  <si>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</si>
  <si>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</si>
  <si>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</si>
  <si>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</si>
  <si>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</si>
  <si>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</si>
  <si>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</si>
  <si>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</si>
  <si>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</si>
  <si>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</si>
  <si>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</si>
  <si>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</si>
  <si>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</si>
  <si>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</si>
  <si>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</si>
  <si>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</si>
  <si>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</si>
  <si>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</si>
  <si>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</si>
  <si>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</si>
  <si>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</si>
  <si>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</si>
  <si>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</si>
  <si>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</si>
  <si>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</si>
  <si>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</si>
  <si>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</si>
  <si>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</si>
  <si>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</si>
  <si>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</si>
  <si>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</si>
  <si>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</si>
  <si>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</si>
  <si>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</si>
  <si>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</si>
  <si>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</si>
  <si>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</si>
  <si>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</si>
  <si>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</si>
  <si>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</si>
  <si>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</si>
  <si>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</si>
  <si>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</si>
  <si>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</si>
  <si>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</si>
  <si>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</si>
  <si>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</si>
  <si>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</si>
  <si>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</si>
  <si>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</si>
  <si>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</si>
  <si>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</si>
  <si>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</si>
  <si>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</si>
  <si>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</si>
  <si>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</si>
  <si>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</si>
  <si>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</si>
  <si>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</si>
  <si>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</si>
  <si>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</si>
  <si>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</si>
  <si>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</si>
  <si>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</si>
  <si>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</si>
  <si>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</si>
  <si>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</si>
  <si>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</si>
  <si>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</si>
  <si>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</si>
  <si>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</si>
  <si>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</si>
  <si>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</si>
  <si>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</si>
  <si>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</si>
  <si>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</si>
  <si>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</si>
  <si>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</si>
  <si>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</si>
  <si>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</si>
  <si>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</si>
  <si>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</si>
  <si>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</si>
  <si>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</si>
  <si>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</si>
  <si>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</si>
  <si>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</si>
  <si>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</si>
  <si>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</si>
  <si>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</si>
  <si>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</si>
  <si>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</si>
  <si>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</si>
  <si>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</si>
  <si>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</si>
  <si>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</si>
  <si>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</si>
  <si>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</si>
  <si>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</si>
  <si>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</si>
  <si>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</si>
  <si>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</si>
  <si>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</si>
  <si>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</si>
  <si>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</si>
  <si>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</si>
  <si>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</si>
  <si>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</si>
  <si>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</si>
  <si>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</si>
  <si>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</si>
  <si>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</si>
  <si>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</si>
  <si>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</si>
  <si>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</si>
  <si>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</si>
  <si>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</si>
  <si>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</si>
  <si>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</si>
  <si>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</si>
  <si>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</si>
  <si>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</si>
  <si>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</si>
  <si>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</si>
  <si>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</si>
  <si>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</si>
  <si>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</si>
  <si>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</si>
  <si>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</si>
  <si>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</si>
  <si>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</si>
  <si>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</si>
  <si>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</si>
  <si>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</si>
  <si>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</si>
  <si>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</si>
  <si>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</si>
  <si>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</si>
  <si>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</si>
  <si>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</si>
  <si>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</si>
  <si>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</si>
  <si>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</si>
  <si>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</si>
  <si>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</si>
  <si>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</si>
  <si>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</si>
  <si>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</si>
  <si>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</si>
  <si>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</si>
  <si>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</si>
  <si>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</si>
  <si>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</si>
  <si>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</si>
  <si>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</si>
  <si>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</si>
  <si>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</si>
  <si>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</si>
  <si>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</si>
  <si>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</si>
  <si>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</si>
  <si>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</si>
  <si>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</si>
  <si>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</si>
  <si>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</si>
  <si>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</si>
  <si>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</si>
  <si>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</si>
  <si>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</si>
  <si>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</si>
  <si>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</si>
  <si>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</si>
  <si>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</si>
  <si>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</si>
  <si>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</si>
  <si>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</si>
  <si>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</si>
  <si>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</si>
  <si>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</si>
  <si>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</si>
  <si>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</si>
  <si>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</si>
  <si>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</si>
  <si>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</si>
  <si>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</si>
  <si>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</si>
  <si>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</si>
  <si>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</si>
  <si>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</si>
  <si>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</si>
  <si>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</si>
  <si>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</si>
  <si>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</si>
  <si>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</si>
  <si>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</si>
  <si>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</si>
  <si>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</si>
  <si>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</si>
  <si>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</si>
  <si>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</si>
  <si>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</si>
  <si>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</si>
  <si>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</si>
  <si>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</si>
  <si>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</si>
  <si>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</si>
  <si>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</si>
  <si>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</si>
  <si>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</si>
  <si>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</si>
  <si>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</si>
  <si>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</si>
  <si>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</si>
  <si>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</si>
  <si>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</si>
  <si>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</si>
  <si>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</si>
  <si>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</si>
  <si>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</si>
  <si>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</si>
  <si>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</si>
  <si>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</si>
  <si>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</si>
  <si>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</si>
  <si>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</si>
  <si>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</si>
  <si>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</si>
  <si>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</si>
  <si>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</si>
  <si>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</si>
  <si>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</si>
  <si>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</si>
  <si>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</si>
  <si>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</si>
  <si>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</si>
  <si>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</si>
  <si>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</si>
  <si>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</si>
  <si>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</si>
  <si>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</si>
  <si>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</si>
  <si>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</si>
  <si>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</si>
  <si>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</si>
  <si>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</si>
  <si>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</si>
  <si>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</si>
  <si>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</si>
  <si>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</si>
  <si>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</si>
  <si>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</si>
  <si>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</si>
  <si>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</si>
  <si>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</si>
  <si>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</si>
  <si>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</si>
  <si>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</si>
  <si>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</si>
  <si>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</si>
  <si>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</si>
  <si>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</si>
  <si>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</si>
  <si>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</si>
  <si>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</si>
  <si>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</si>
  <si>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</si>
  <si>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</si>
  <si>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</si>
  <si>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</si>
  <si>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</si>
  <si>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</si>
  <si>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</si>
  <si>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</si>
  <si>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</si>
  <si>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</si>
  <si>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</si>
  <si>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</si>
  <si>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</si>
  <si>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</si>
  <si>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</si>
  <si>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</si>
  <si>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</si>
  <si>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</si>
  <si>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</si>
  <si>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</si>
  <si>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</si>
  <si>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</si>
  <si>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</si>
  <si>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</si>
  <si>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</si>
  <si>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</si>
  <si>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</si>
  <si>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</si>
  <si>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</si>
  <si>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</si>
  <si>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</si>
  <si>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</si>
  <si>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</si>
  <si>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</si>
  <si>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</si>
  <si>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</si>
  <si>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</si>
  <si>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</si>
  <si>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</si>
  <si>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</si>
  <si>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</si>
  <si>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</si>
  <si>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</si>
  <si>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</si>
  <si>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</si>
  <si>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</si>
  <si>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</si>
  <si>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</si>
  <si>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</si>
  <si>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</si>
  <si>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</si>
  <si>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</si>
  <si>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</si>
  <si>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</si>
  <si>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</si>
  <si>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</si>
  <si>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</si>
  <si>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</si>
  <si>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</si>
  <si>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</si>
  <si>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</si>
  <si>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</si>
  <si>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</si>
  <si>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</si>
  <si>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</si>
  <si>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</si>
  <si>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</si>
  <si>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</si>
  <si>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</si>
  <si>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</si>
  <si>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</si>
  <si>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</si>
  <si>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</si>
  <si>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</si>
  <si>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</si>
  <si>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</si>
  <si>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</si>
  <si>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</si>
  <si>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</si>
  <si>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</si>
  <si>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</si>
  <si>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</si>
  <si>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</si>
  <si>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</si>
  <si>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</si>
  <si>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</si>
  <si>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</si>
  <si>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</si>
  <si>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</si>
  <si>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</si>
  <si>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</si>
  <si>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</si>
  <si>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</si>
  <si>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</si>
  <si>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</si>
  <si>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</si>
  <si>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</si>
  <si>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</si>
  <si>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</si>
  <si>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</si>
  <si>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</si>
  <si>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</si>
  <si>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</si>
  <si>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</si>
  <si>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</si>
  <si>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</si>
  <si>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</si>
  <si>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</si>
  <si>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</si>
  <si>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</si>
  <si>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</si>
  <si>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</si>
  <si>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</si>
  <si>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</si>
  <si>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</si>
  <si>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</si>
  <si>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</si>
  <si>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</si>
  <si>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</si>
  <si>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</si>
  <si>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</si>
  <si>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</si>
  <si>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</si>
  <si>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</si>
  <si>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</si>
  <si>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</si>
  <si>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</si>
  <si>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</si>
  <si>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</si>
  <si>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</si>
  <si>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</si>
  <si>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</si>
  <si>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</si>
  <si>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</si>
  <si>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</si>
  <si>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</si>
  <si>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</si>
  <si>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</si>
  <si>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</si>
  <si>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</si>
  <si>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</si>
  <si>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</si>
  <si>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</si>
  <si>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</si>
  <si>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</si>
  <si>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</si>
  <si>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</si>
  <si>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</si>
  <si>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</si>
  <si>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</si>
  <si>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</si>
  <si>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</si>
  <si>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</si>
  <si>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</si>
  <si>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</si>
  <si>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</si>
  <si>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</si>
  <si>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</si>
  <si>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</si>
  <si>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</si>
  <si>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</si>
  <si>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</si>
  <si>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</si>
  <si>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</si>
  <si>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</si>
  <si>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</si>
  <si>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</si>
  <si>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</si>
  <si>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</si>
  <si>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</si>
  <si>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</si>
  <si>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</si>
  <si>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</si>
  <si>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</si>
  <si>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</si>
  <si>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</si>
  <si>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</si>
  <si>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</si>
  <si>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</si>
  <si>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</si>
  <si>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</si>
  <si>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</si>
  <si>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</si>
  <si>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</si>
  <si>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</si>
  <si>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</si>
  <si>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</si>
  <si>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</si>
  <si>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</si>
  <si>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</si>
  <si>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</si>
  <si>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</si>
  <si>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</si>
  <si>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</si>
  <si>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</si>
  <si>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</si>
  <si>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</si>
  <si>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</si>
  <si>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</si>
  <si>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</si>
  <si>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</si>
  <si>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</si>
  <si>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</si>
  <si>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</si>
  <si>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</si>
  <si>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</si>
  <si>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</si>
  <si>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</si>
  <si>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</si>
  <si>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</si>
  <si>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</si>
  <si>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</si>
  <si>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</si>
  <si>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</si>
  <si>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</si>
  <si>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</si>
  <si>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</si>
  <si>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</si>
  <si>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</si>
  <si>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</si>
  <si>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</si>
  <si>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</si>
  <si>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</si>
  <si>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</si>
  <si>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</si>
  <si>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</si>
  <si>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</si>
  <si>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</si>
  <si>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</si>
  <si>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</si>
  <si>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</si>
  <si>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</si>
  <si>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</si>
  <si>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</si>
  <si>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</si>
  <si>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</si>
  <si>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</si>
  <si>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</si>
  <si>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</si>
  <si>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</si>
  <si>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</si>
  <si>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</si>
  <si>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</si>
  <si>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</si>
  <si>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</si>
  <si>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</si>
  <si>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</si>
  <si>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</si>
  <si>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</si>
  <si>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</si>
  <si>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</si>
  <si>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</si>
  <si>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</si>
  <si>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</si>
  <si>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</si>
  <si>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</si>
  <si>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</si>
  <si>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</si>
  <si>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</si>
  <si>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</si>
  <si>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</si>
  <si>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</si>
  <si>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</si>
  <si>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</si>
  <si>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</si>
  <si>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</si>
  <si>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</si>
  <si>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</si>
  <si>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</si>
  <si>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</si>
  <si>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</si>
  <si>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</si>
  <si>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</si>
  <si>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</si>
  <si>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</si>
  <si>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</si>
  <si>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</si>
  <si>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</si>
  <si>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</si>
  <si>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</si>
  <si>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</si>
  <si>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</si>
  <si>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</si>
  <si>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</si>
  <si>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</si>
  <si>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</si>
  <si>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</si>
  <si>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</si>
  <si>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</si>
  <si>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</si>
  <si>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</si>
  <si>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</si>
  <si>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</si>
  <si>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</si>
  <si>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</si>
  <si>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</si>
  <si>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</si>
  <si>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</si>
  <si>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</si>
  <si>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</si>
  <si>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</si>
  <si>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</si>
  <si>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</si>
  <si>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</si>
  <si>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</si>
  <si>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</si>
  <si>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</si>
  <si>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</si>
  <si>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</si>
  <si>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</si>
  <si>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</si>
  <si>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</si>
  <si>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</si>
  <si>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</si>
  <si>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</si>
  <si>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</si>
  <si>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</si>
  <si>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</si>
  <si>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</si>
  <si>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</si>
  <si>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</si>
  <si>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</si>
  <si>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</si>
  <si>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</si>
  <si>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</si>
  <si>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</si>
  <si>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</si>
  <si>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</si>
  <si>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</si>
  <si>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</si>
  <si>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</si>
  <si>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</si>
  <si>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</si>
  <si>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</si>
  <si>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</si>
  <si>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</si>
  <si>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</si>
  <si>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</si>
  <si>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</si>
  <si>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</si>
  <si>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</si>
  <si>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</si>
  <si>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</si>
  <si>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</si>
  <si>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</si>
  <si>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</si>
  <si>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</si>
  <si>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</si>
  <si>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</si>
  <si>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</si>
  <si>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</si>
  <si>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</si>
  <si>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</si>
  <si>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</si>
  <si>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</si>
  <si>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</si>
  <si>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</si>
  <si>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</si>
  <si>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</si>
  <si>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</si>
  <si>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</si>
  <si>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</si>
  <si>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</si>
  <si>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</si>
  <si>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</si>
  <si>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</si>
  <si>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</si>
  <si>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</si>
  <si>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</si>
  <si>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</si>
  <si>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</si>
  <si>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</si>
  <si>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</si>
  <si>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</si>
  <si>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</si>
  <si>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</si>
  <si>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</si>
  <si>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</si>
  <si>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</si>
  <si>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</si>
  <si>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</si>
  <si>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</si>
  <si>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</si>
  <si>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</si>
  <si>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</si>
  <si>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</si>
  <si>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</si>
  <si>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</si>
  <si>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</si>
  <si>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</si>
  <si>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</si>
  <si>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</si>
  <si>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</si>
  <si>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</si>
  <si>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</si>
  <si>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</si>
  <si>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</si>
  <si>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</si>
  <si>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</si>
  <si>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</si>
  <si>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</si>
  <si>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</si>
  <si>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</si>
  <si>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</si>
  <si>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</si>
  <si>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</si>
  <si>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</si>
  <si>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</si>
  <si>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</si>
  <si>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</si>
  <si>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</si>
  <si>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</si>
  <si>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</si>
  <si>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</si>
  <si>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</si>
  <si>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</si>
  <si>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</si>
  <si>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</si>
  <si>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</si>
  <si>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</si>
  <si>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</si>
  <si>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</si>
  <si>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</si>
  <si>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</si>
  <si>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</si>
  <si>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</si>
  <si>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</si>
  <si>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</si>
  <si>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</si>
  <si>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</si>
  <si>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</si>
  <si>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</si>
  <si>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</si>
  <si>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</si>
  <si>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</si>
  <si>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</si>
  <si>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</si>
  <si>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</si>
  <si>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</si>
  <si>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</si>
  <si>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</si>
  <si>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</si>
  <si>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</si>
  <si>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</si>
  <si>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</si>
  <si>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</si>
  <si>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</si>
  <si>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</si>
  <si>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</si>
  <si>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</si>
  <si>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</si>
  <si>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</si>
  <si>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</si>
  <si>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</si>
  <si>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</si>
  <si>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</si>
  <si>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</si>
  <si>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</si>
  <si>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</si>
  <si>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</si>
  <si>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</si>
  <si>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</si>
  <si>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</si>
  <si>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</si>
  <si>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</si>
  <si>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</si>
  <si>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</si>
  <si>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</si>
  <si>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</si>
  <si>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</si>
  <si>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</si>
  <si>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</si>
  <si>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</si>
  <si>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</si>
  <si>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</si>
  <si>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</si>
  <si>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</si>
  <si>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</si>
  <si>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</si>
  <si>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</si>
  <si>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</si>
  <si>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</si>
  <si>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</si>
  <si>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</si>
  <si>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</si>
  <si>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</si>
  <si>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</si>
  <si>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</si>
  <si>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</si>
  <si>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</si>
  <si>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</si>
  <si>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</si>
  <si>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</si>
  <si>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</si>
  <si>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</si>
  <si>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</si>
  <si>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</si>
  <si>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</si>
  <si>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</si>
  <si>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</si>
  <si>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</si>
  <si>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</si>
  <si>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</si>
  <si>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</si>
  <si>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</si>
  <si>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</si>
  <si>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</si>
  <si>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</si>
  <si>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</si>
  <si>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</si>
  <si>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</si>
  <si>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</si>
  <si>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</si>
  <si>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</si>
  <si>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</si>
  <si>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</si>
  <si>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</si>
  <si>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</si>
  <si>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</si>
  <si>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</si>
  <si>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</si>
  <si>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</si>
  <si>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</si>
  <si>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</si>
  <si>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</si>
  <si>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</si>
  <si>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</si>
  <si>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</si>
  <si>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</si>
  <si>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</si>
  <si>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</si>
  <si>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</si>
  <si>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</si>
  <si>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</si>
  <si>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</si>
  <si>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</si>
  <si>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</si>
  <si>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</si>
  <si>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</si>
  <si>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</si>
  <si>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</si>
  <si>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</si>
  <si>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</si>
  <si>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</si>
  <si>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</si>
  <si>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</si>
  <si>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</si>
  <si>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</si>
  <si>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</si>
  <si>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</si>
  <si>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</si>
  <si>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</si>
  <si>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</si>
  <si>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</si>
  <si>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</si>
  <si>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</si>
  <si>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</si>
  <si>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</si>
  <si>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</si>
  <si>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</si>
  <si>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</si>
  <si>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</si>
  <si>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</si>
  <si>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</si>
  <si>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</si>
  <si>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</si>
  <si>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</si>
  <si>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</si>
  <si>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</si>
  <si>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</si>
  <si>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</si>
  <si>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</si>
  <si>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</si>
  <si>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</si>
  <si>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</si>
  <si>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</si>
  <si>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</si>
  <si>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</si>
  <si>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</si>
  <si>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</si>
  <si>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</si>
  <si>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</si>
  <si>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</si>
  <si>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</si>
  <si>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</si>
  <si>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</si>
  <si>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</si>
  <si>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</si>
  <si>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</si>
  <si>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</si>
  <si>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</si>
  <si>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</si>
  <si>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</si>
  <si>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</si>
  <si>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</si>
  <si>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</si>
  <si>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</si>
  <si>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</si>
  <si>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</si>
  <si>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</si>
  <si>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</si>
  <si>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</si>
  <si>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</si>
  <si>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</si>
  <si>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</si>
  <si>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</si>
  <si>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</si>
  <si>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</si>
  <si>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</si>
  <si>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</si>
  <si>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</si>
  <si>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</si>
  <si>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</si>
  <si>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</si>
  <si>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</si>
  <si>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</si>
  <si>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</si>
  <si>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</si>
  <si>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</si>
  <si>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</si>
  <si>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</si>
  <si>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</si>
  <si>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</si>
  <si>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</si>
  <si>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</si>
  <si>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</si>
  <si>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</si>
  <si>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</si>
  <si>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</si>
  <si>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</si>
  <si>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</si>
  <si>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</si>
  <si>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</si>
  <si>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</si>
  <si>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</si>
  <si>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</si>
  <si>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</si>
  <si>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</si>
  <si>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</si>
  <si>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</si>
  <si>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</si>
  <si>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</si>
  <si>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</si>
  <si>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</si>
  <si>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</si>
  <si>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</si>
  <si>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</si>
  <si>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</si>
  <si>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</si>
  <si>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</si>
  <si>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</si>
  <si>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</si>
  <si>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</si>
  <si>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</si>
  <si>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</si>
  <si>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</si>
  <si>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</si>
  <si>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</si>
  <si>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</si>
  <si>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</si>
  <si>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</si>
  <si>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</si>
  <si>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</si>
  <si>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</si>
  <si>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</si>
  <si>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</si>
  <si>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</si>
  <si>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</si>
  <si>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</si>
  <si>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</si>
  <si>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</si>
  <si>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</si>
  <si>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</si>
  <si>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</si>
  <si>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</si>
  <si>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</si>
  <si>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</si>
  <si>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</si>
  <si>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</si>
  <si>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</si>
  <si>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</si>
  <si>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</si>
  <si>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</si>
  <si>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</si>
  <si>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</si>
  <si>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</si>
  <si>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</si>
  <si>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</si>
  <si>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</si>
  <si>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</si>
  <si>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</si>
  <si>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</si>
  <si>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</si>
  <si>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</si>
  <si>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</si>
  <si>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</si>
  <si>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</si>
  <si>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</si>
  <si>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</si>
  <si>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</si>
  <si>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</si>
  <si>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</si>
  <si>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</si>
  <si>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</si>
  <si>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</si>
  <si>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</si>
  <si>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</si>
  <si>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</si>
  <si>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</si>
  <si>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</si>
  <si>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</si>
  <si>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</si>
  <si>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</si>
  <si>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</si>
  <si>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</si>
  <si>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</si>
  <si>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</si>
  <si>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</si>
  <si>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</si>
  <si>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</si>
  <si>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</si>
  <si>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</si>
  <si>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</si>
  <si>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</si>
  <si>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</si>
  <si>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</si>
  <si>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</si>
  <si>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</si>
  <si>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</si>
  <si>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</si>
  <si>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</si>
  <si>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</si>
  <si>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</si>
  <si>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</si>
  <si>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</si>
  <si>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</si>
  <si>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</si>
  <si>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</si>
  <si>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</si>
  <si>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</si>
  <si>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</si>
  <si>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</si>
  <si>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</si>
  <si>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</si>
  <si>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</si>
  <si>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</si>
  <si>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</si>
  <si>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</si>
  <si>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</si>
  <si>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</si>
  <si>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</si>
  <si>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</si>
  <si>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</si>
  <si>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</si>
  <si>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</si>
  <si>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</si>
  <si>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</si>
  <si>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</si>
  <si>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</si>
  <si>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</si>
  <si>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</si>
  <si>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</si>
  <si>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</si>
  <si>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</si>
  <si>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</si>
  <si>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</si>
  <si>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</si>
  <si>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</si>
  <si>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</si>
  <si>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</si>
  <si>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</si>
  <si>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</si>
  <si>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</si>
  <si>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</si>
  <si>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</si>
  <si>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</si>
  <si>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</si>
  <si>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</si>
  <si>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</si>
  <si>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</si>
  <si>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</si>
  <si>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</si>
  <si>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</si>
  <si>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</si>
  <si>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</si>
  <si>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</si>
  <si>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</si>
  <si>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</si>
  <si>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</si>
  <si>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</si>
  <si>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</si>
  <si>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</si>
  <si>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</si>
  <si>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</si>
  <si>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</si>
  <si>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</si>
  <si>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</si>
  <si>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</si>
  <si>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</si>
  <si>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</si>
  <si>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</si>
  <si>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</si>
  <si>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</si>
  <si>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</si>
  <si>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</si>
  <si>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</si>
  <si>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</si>
  <si>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</si>
  <si>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</si>
  <si>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</si>
  <si>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</si>
  <si>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</si>
  <si>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</si>
  <si>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</si>
  <si>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</si>
  <si>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</si>
  <si>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</si>
  <si>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</si>
  <si>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</si>
  <si>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</si>
  <si>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</si>
  <si>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</si>
  <si>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</si>
  <si>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</si>
  <si>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</si>
  <si>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</si>
  <si>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</si>
  <si>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</si>
  <si>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</si>
  <si>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</si>
  <si>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</si>
  <si>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</si>
  <si>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</si>
  <si>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</si>
  <si>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</si>
  <si>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</si>
  <si>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</si>
  <si>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</si>
  <si>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</si>
  <si>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</si>
  <si>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</si>
  <si>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</si>
  <si>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</si>
  <si>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</si>
  <si>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</si>
  <si>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</si>
  <si>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</si>
  <si>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</si>
  <si>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</si>
  <si>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</si>
  <si>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</si>
  <si>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</si>
  <si>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</si>
  <si>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</si>
  <si>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</si>
  <si>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</si>
  <si>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</si>
  <si>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</si>
  <si>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</si>
  <si>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</si>
  <si>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</si>
  <si>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</si>
  <si>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</si>
  <si>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</si>
  <si>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</si>
  <si>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</si>
  <si>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</si>
  <si>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</si>
  <si>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</si>
  <si>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</si>
  <si>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</si>
  <si>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</si>
  <si>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</si>
  <si>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</si>
  <si>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</si>
  <si>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</si>
  <si>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</si>
  <si>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</si>
  <si>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</si>
  <si>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</si>
  <si>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</si>
  <si>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</si>
  <si>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</si>
  <si>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</si>
  <si>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</si>
  <si>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</si>
  <si>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</si>
  <si>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</si>
  <si>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</si>
  <si>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</si>
  <si>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</si>
  <si>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</si>
  <si>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</si>
  <si>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</si>
  <si>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</si>
  <si>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</si>
  <si>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</si>
  <si>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</si>
  <si>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</si>
  <si>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</si>
  <si>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</si>
  <si>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</si>
  <si>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</si>
  <si>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</si>
  <si>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</si>
  <si>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</si>
  <si>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</si>
  <si>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</si>
  <si>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</si>
  <si>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</si>
  <si>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</si>
  <si>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</si>
  <si>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</si>
  <si>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</si>
  <si>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</si>
  <si>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</si>
  <si>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</si>
  <si>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</si>
  <si>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</si>
  <si>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</si>
  <si>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</si>
  <si>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</si>
  <si>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</si>
  <si>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</si>
  <si>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</si>
  <si>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</si>
  <si>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</si>
  <si>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</si>
  <si>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</si>
  <si>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</si>
  <si>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</si>
  <si>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</si>
  <si>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</si>
  <si>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</si>
  <si>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</si>
  <si>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</si>
  <si>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</si>
  <si>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</si>
  <si>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</si>
  <si>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</si>
  <si>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</si>
  <si>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</si>
  <si>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</si>
  <si>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</si>
  <si>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</si>
  <si>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</si>
  <si>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</si>
  <si>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</si>
  <si>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</si>
  <si>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</si>
  <si>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</si>
  <si>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</si>
  <si>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</si>
  <si>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</si>
  <si>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</si>
  <si>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</si>
  <si>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</si>
  <si>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</si>
  <si>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</si>
  <si>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</si>
  <si>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</si>
  <si>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</si>
  <si>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</si>
  <si>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</si>
  <si>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</si>
  <si>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</si>
  <si>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</si>
  <si>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</si>
  <si>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</si>
  <si>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</si>
  <si>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</si>
  <si>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</si>
  <si>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</si>
  <si>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</si>
  <si>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</si>
  <si>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</si>
  <si>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</si>
  <si>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</si>
  <si>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</si>
  <si>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</si>
  <si>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</si>
  <si>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</si>
  <si>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</si>
  <si>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</si>
  <si>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</si>
  <si>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</si>
  <si>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</si>
  <si>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</si>
  <si>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</si>
  <si>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</si>
  <si>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</si>
  <si>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</si>
  <si>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</si>
  <si>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</si>
  <si>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</si>
  <si>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</si>
  <si>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</si>
  <si>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</si>
  <si>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</si>
  <si>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</si>
  <si>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</si>
  <si>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</si>
  <si>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</si>
  <si>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</si>
  <si>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</si>
  <si>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</si>
  <si>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</si>
  <si>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</si>
  <si>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</si>
  <si>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</si>
  <si>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</si>
  <si>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</si>
  <si>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</si>
  <si>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</si>
  <si>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</si>
  <si>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</si>
  <si>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</si>
  <si>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</si>
  <si>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</si>
  <si>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</si>
  <si>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</si>
  <si>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</si>
  <si>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</si>
  <si>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</si>
  <si>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</si>
  <si>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</si>
  <si>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</si>
  <si>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</si>
  <si>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</si>
  <si>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</si>
  <si>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</si>
  <si>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</si>
  <si>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</si>
  <si>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</si>
  <si>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</si>
  <si>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</si>
  <si>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</si>
  <si>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</si>
  <si>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</si>
  <si>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</si>
  <si>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</si>
  <si>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</si>
  <si>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</si>
  <si>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</si>
  <si>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</si>
  <si>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</si>
  <si>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</si>
  <si>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</si>
  <si>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</si>
  <si>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</si>
  <si>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</si>
  <si>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</si>
  <si>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</si>
  <si>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</si>
  <si>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</si>
  <si>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</si>
  <si>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</si>
  <si>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</si>
  <si>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</si>
  <si>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</si>
  <si>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</si>
  <si>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</si>
  <si>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</si>
  <si>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</si>
  <si>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</si>
  <si>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</si>
  <si>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</si>
  <si>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</si>
  <si>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</si>
  <si>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</si>
  <si>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</si>
  <si>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</si>
  <si>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</si>
  <si>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</si>
  <si>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</si>
  <si>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</si>
  <si>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</si>
  <si>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</si>
  <si>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</si>
  <si>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</si>
  <si>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</si>
  <si>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</si>
  <si>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</si>
  <si>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</si>
  <si>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</si>
  <si>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</si>
  <si>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</si>
  <si>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</si>
  <si>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</si>
  <si>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</si>
  <si>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</si>
  <si>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</si>
  <si>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</si>
  <si>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</si>
  <si>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</si>
  <si>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</si>
  <si>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</si>
  <si>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</si>
  <si>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</si>
  <si>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</si>
  <si>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</si>
  <si>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</si>
  <si>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</si>
  <si>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</si>
  <si>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</si>
  <si>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</si>
  <si>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</si>
  <si>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</si>
  <si>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</si>
  <si>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</si>
  <si>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</si>
  <si>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</si>
  <si>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</si>
  <si>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</si>
  <si>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</si>
  <si>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</si>
  <si>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</si>
  <si>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</si>
  <si>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</si>
  <si>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</si>
  <si>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</si>
  <si>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</si>
  <si>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</si>
  <si>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</si>
  <si>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</si>
  <si>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</si>
  <si>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</si>
  <si>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</si>
  <si>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</si>
  <si>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</si>
  <si>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</si>
  <si>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</si>
  <si>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</si>
  <si>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</si>
  <si>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</si>
  <si>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</si>
  <si>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</si>
  <si>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</si>
  <si>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</si>
  <si>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</si>
  <si>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</si>
  <si>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</si>
  <si>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</si>
  <si>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</si>
  <si>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</si>
  <si>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</si>
  <si>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</si>
  <si>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</si>
  <si>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</si>
  <si>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</si>
  <si>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</si>
  <si>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</si>
  <si>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</si>
  <si>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</si>
  <si>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</si>
  <si>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</si>
  <si>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</si>
  <si>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</si>
  <si>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</si>
  <si>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</si>
  <si>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</si>
  <si>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</si>
  <si>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</si>
  <si>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</si>
  <si>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</si>
  <si>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</si>
  <si>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</si>
  <si>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</si>
  <si>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</si>
  <si>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</si>
  <si>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</si>
  <si>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</si>
  <si>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</si>
  <si>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</si>
  <si>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</si>
  <si>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</si>
  <si>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</si>
  <si>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</si>
  <si>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</si>
  <si>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</si>
  <si>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</si>
  <si>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</si>
  <si>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</si>
  <si>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</si>
  <si>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</si>
  <si>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</si>
  <si>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</si>
  <si>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</si>
  <si>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</si>
  <si>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</si>
  <si>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</si>
  <si>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</si>
  <si>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</si>
  <si>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</si>
  <si>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</si>
  <si>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</si>
  <si>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</si>
  <si>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</si>
  <si>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</si>
  <si>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</si>
  <si>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</si>
  <si>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</si>
  <si>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</si>
  <si>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</si>
  <si>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</si>
  <si>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</si>
  <si>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</si>
  <si>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</si>
  <si>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</si>
  <si>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</si>
  <si>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</si>
  <si>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</si>
  <si>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</si>
  <si>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</si>
  <si>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</si>
  <si>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</si>
  <si>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</si>
  <si>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</si>
  <si>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</si>
  <si>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</si>
  <si>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</si>
  <si>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</si>
  <si>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</si>
  <si>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</si>
  <si>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</si>
  <si>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</si>
  <si>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</si>
  <si>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</si>
  <si>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</si>
  <si>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</si>
  <si>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</si>
  <si>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</si>
  <si>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</si>
  <si>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</si>
  <si>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</si>
  <si>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</si>
  <si>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</si>
  <si>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</si>
  <si>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</si>
  <si>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</si>
  <si>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</si>
  <si>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</si>
  <si>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</si>
  <si>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</si>
  <si>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</si>
  <si>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</si>
  <si>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</si>
  <si>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</si>
  <si>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</si>
  <si>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</si>
  <si>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</si>
  <si>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</si>
  <si>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</si>
  <si>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</si>
  <si>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</si>
  <si>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</si>
  <si>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</si>
  <si>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</si>
  <si>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</si>
  <si>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</si>
  <si>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</si>
  <si>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</si>
  <si>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</si>
  <si>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</si>
  <si>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</si>
  <si>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</si>
  <si>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</si>
  <si>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</si>
  <si>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</si>
  <si>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</si>
  <si>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</si>
  <si>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</si>
  <si>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</si>
  <si>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</si>
  <si>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</si>
  <si>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</si>
  <si>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</si>
  <si>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</si>
  <si>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</si>
  <si>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</si>
  <si>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</si>
  <si>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</si>
  <si>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</si>
  <si>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</si>
  <si>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</si>
  <si>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</si>
  <si>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</si>
  <si>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</si>
  <si>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</si>
  <si>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</si>
  <si>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</si>
  <si>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</si>
  <si>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</si>
  <si>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</si>
  <si>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</si>
  <si>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</si>
  <si>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</si>
  <si>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</si>
  <si>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</si>
  <si>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</si>
  <si>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</si>
  <si>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</si>
  <si>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</si>
  <si>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</si>
  <si>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</si>
  <si>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</si>
  <si>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</si>
  <si>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</si>
  <si>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</si>
  <si>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</si>
  <si>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</si>
  <si>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</si>
  <si>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</si>
  <si>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</si>
  <si>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</si>
  <si>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</si>
  <si>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</si>
  <si>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</si>
  <si>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</si>
  <si>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</si>
  <si>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</si>
  <si>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</si>
  <si>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</si>
  <si>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</si>
  <si>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</si>
  <si>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</si>
  <si>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</si>
  <si>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</si>
  <si>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</si>
  <si>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</si>
  <si>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</si>
  <si>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</si>
  <si>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</si>
  <si>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</si>
  <si>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</si>
  <si>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</si>
  <si>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</si>
  <si>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</si>
  <si>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</si>
  <si>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</si>
  <si>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</si>
  <si>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</si>
  <si>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</si>
  <si>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</si>
  <si>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</si>
  <si>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</si>
  <si>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</si>
  <si>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</si>
  <si>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</si>
  <si>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</si>
  <si>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</si>
  <si>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</si>
  <si>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</si>
  <si>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</si>
  <si>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</si>
  <si>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</si>
  <si>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</si>
  <si>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</si>
  <si>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</si>
  <si>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</si>
  <si>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</si>
  <si>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</si>
  <si>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</si>
  <si>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</si>
  <si>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</si>
  <si>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</si>
  <si>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</si>
  <si>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</si>
  <si>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</si>
  <si>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</si>
  <si>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</si>
  <si>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</si>
  <si>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</si>
  <si>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</si>
  <si>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</si>
  <si>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</si>
  <si>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</si>
  <si>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</si>
  <si>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</si>
  <si>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</si>
  <si>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</si>
  <si>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</si>
  <si>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</si>
  <si>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</si>
  <si>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</si>
  <si>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</si>
  <si>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</si>
  <si>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</si>
  <si>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</si>
  <si>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</si>
  <si>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</si>
  <si>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</si>
  <si>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</si>
  <si>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</si>
  <si>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</si>
  <si>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</si>
  <si>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</si>
  <si>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</si>
  <si>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</si>
  <si>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</si>
  <si>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</si>
  <si>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</si>
  <si>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</si>
  <si>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</si>
  <si>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</si>
  <si>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</si>
  <si>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</si>
  <si>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</si>
  <si>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</si>
  <si>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</si>
  <si>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</si>
  <si>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</si>
  <si>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</si>
  <si>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</si>
  <si>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</si>
  <si>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</si>
  <si>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</si>
  <si>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</si>
  <si>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</si>
  <si>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</si>
  <si>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</si>
  <si>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</si>
  <si>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</si>
  <si>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</si>
  <si>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</si>
  <si>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</si>
  <si>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</si>
  <si>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</si>
  <si>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</si>
  <si>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</si>
  <si>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</si>
  <si>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</si>
  <si>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</si>
  <si>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</si>
  <si>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</si>
  <si>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</si>
  <si>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</si>
  <si>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</si>
  <si>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</si>
  <si>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</si>
  <si>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</si>
  <si>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</si>
  <si>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</si>
  <si>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</si>
  <si>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</si>
  <si>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</si>
  <si>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</si>
  <si>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</si>
  <si>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</si>
  <si>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</si>
  <si>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</si>
  <si>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</si>
  <si>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</si>
  <si>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</si>
  <si>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</si>
  <si>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</si>
  <si>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</si>
  <si>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</si>
  <si>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</si>
  <si>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</si>
  <si>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</si>
  <si>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</si>
  <si>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</si>
  <si>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</si>
  <si>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</si>
  <si>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</si>
  <si>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</si>
  <si>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</si>
  <si>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</si>
  <si>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</si>
  <si>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</si>
  <si>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</si>
  <si>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</si>
  <si>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</si>
  <si>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</si>
  <si>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</si>
  <si>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</si>
  <si>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</si>
  <si>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</si>
  <si>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</si>
  <si>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</si>
  <si>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</si>
  <si>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</si>
  <si>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</si>
  <si>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</si>
  <si>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</si>
  <si>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</si>
  <si>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</si>
  <si>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</si>
  <si>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</si>
  <si>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</si>
  <si>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</si>
  <si>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</si>
  <si>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</si>
  <si>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</si>
  <si>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</si>
  <si>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</si>
  <si>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</si>
  <si>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</si>
  <si>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</si>
  <si>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</si>
  <si>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</si>
  <si>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</si>
  <si>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</si>
  <si>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</si>
  <si>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</si>
  <si>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</si>
  <si>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</si>
  <si>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</si>
  <si>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</si>
  <si>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</si>
  <si>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</si>
  <si>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</si>
  <si>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</si>
  <si>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</si>
  <si>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</si>
  <si>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</si>
  <si>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</si>
  <si>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</si>
  <si>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</si>
  <si>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</si>
  <si>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</si>
  <si>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</si>
  <si>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</si>
  <si>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</si>
  <si>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</si>
  <si>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</si>
  <si>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</si>
  <si>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</si>
  <si>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</si>
  <si>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</si>
  <si>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</si>
  <si>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</si>
  <si>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</si>
  <si>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</si>
  <si>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</si>
  <si>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</si>
  <si>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</si>
  <si>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</si>
  <si>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</si>
  <si>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</si>
  <si>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</si>
  <si>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</si>
  <si>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</si>
  <si>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</si>
  <si>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</si>
  <si>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</si>
  <si>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</si>
  <si>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</si>
  <si>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</si>
  <si>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</si>
  <si>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</si>
  <si>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</si>
  <si>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</si>
  <si>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</si>
  <si>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</si>
  <si>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</si>
  <si>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</si>
  <si>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</si>
  <si>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</si>
  <si>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</si>
  <si>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</si>
  <si>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</si>
  <si>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</si>
  <si>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</si>
  <si>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</si>
  <si>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</si>
  <si>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</si>
  <si>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</si>
  <si>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</si>
  <si>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</si>
  <si>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</si>
  <si>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</si>
  <si>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</si>
  <si>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</si>
  <si>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</si>
  <si>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</si>
  <si>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</si>
  <si>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</si>
  <si>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</si>
  <si>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</si>
  <si>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</si>
  <si>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</si>
  <si>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</si>
  <si>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</si>
  <si>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</si>
  <si>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</si>
  <si>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</si>
  <si>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</si>
  <si>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</si>
  <si>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</si>
  <si>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</si>
  <si>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</si>
  <si>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</si>
  <si>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</si>
  <si>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</si>
  <si>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</si>
  <si>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</si>
  <si>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</si>
  <si>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</si>
  <si>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</si>
  <si>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</si>
  <si>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</si>
  <si>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</si>
  <si>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</si>
  <si>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</si>
  <si>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</si>
  <si>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</si>
  <si>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</si>
  <si>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</si>
  <si>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</si>
  <si>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</si>
  <si>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</si>
  <si>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</si>
  <si>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</si>
  <si>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</si>
  <si>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</si>
  <si>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</si>
  <si>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</si>
  <si>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</si>
  <si>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</si>
  <si>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</si>
  <si>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</si>
  <si>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</si>
  <si>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</si>
  <si>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</si>
  <si>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</si>
  <si>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</si>
  <si>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</si>
  <si>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</si>
  <si>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</si>
  <si>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</si>
  <si>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</si>
  <si>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</si>
  <si>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</si>
  <si>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</si>
  <si>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</si>
  <si>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</si>
  <si>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</si>
  <si>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</si>
  <si>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</si>
  <si>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</si>
  <si>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</si>
  <si>
    <t>= P * L</t>
    <phoneticPr fontId="1" type="noConversion"/>
  </si>
  <si>
    <t>D=2.0m</t>
    <phoneticPr fontId="1" type="noConversion"/>
  </si>
  <si>
    <t>D=1.0m</t>
    <phoneticPr fontId="1" type="noConversion"/>
  </si>
  <si>
    <t>Tile Size=W( 200 )mm x L( 200 )mm x THK( 1 )mm</t>
    <phoneticPr fontId="1" type="noConversion"/>
  </si>
  <si>
    <t>Vinyl Tile(Base)</t>
    <phoneticPr fontId="1" type="noConversion"/>
  </si>
  <si>
    <t>Vinyl Tile(Floor)</t>
    <phoneticPr fontId="1" type="noConversion"/>
  </si>
  <si>
    <t>= P</t>
    <phoneticPr fontId="1" type="noConversion"/>
  </si>
  <si>
    <t>Finishing Work</t>
    <phoneticPr fontId="1" type="noConversion"/>
  </si>
  <si>
    <r>
      <rPr>
        <b/>
        <sz val="11"/>
        <rFont val="Segoe UI Symbol"/>
        <family val="3"/>
      </rPr>
      <t>▶</t>
    </r>
    <r>
      <rPr>
        <b/>
        <sz val="11"/>
        <rFont val="Arial Narrow"/>
        <family val="2"/>
      </rPr>
      <t>For Finish</t>
    </r>
    <phoneticPr fontId="22" type="noConversion"/>
  </si>
  <si>
    <t>H_FL_ACS_FinishFloor_WC</t>
  </si>
  <si>
    <t>Liquid Waterproofing(Floor)</t>
    <phoneticPr fontId="1" type="noConversion"/>
  </si>
  <si>
    <t>Liquid Waterproofing(Wall)</t>
    <phoneticPr fontId="1" type="noConversion"/>
  </si>
  <si>
    <t>FL-Q3</t>
    <phoneticPr fontId="1" type="noConversion"/>
  </si>
  <si>
    <t>마감벽산출높이1</t>
    <phoneticPr fontId="1" type="noConversion"/>
  </si>
  <si>
    <t>H1</t>
    <phoneticPr fontId="1" type="noConversion"/>
  </si>
  <si>
    <t>= P * H1</t>
    <phoneticPr fontId="1" type="noConversion"/>
  </si>
  <si>
    <t>※ 바닥 마감 + 실 벽체 마감 산출 용</t>
    <phoneticPr fontId="1" type="noConversion"/>
  </si>
  <si>
    <t>= 2*(W+L)*T+(W*L)+ (W*L-PC*PD)</t>
    <phoneticPr fontId="1" type="noConversion"/>
  </si>
  <si>
    <t>pedestal폭1</t>
    <phoneticPr fontId="1" type="noConversion"/>
  </si>
  <si>
    <t>PC</t>
    <phoneticPr fontId="1" type="noConversion"/>
  </si>
  <si>
    <t>PD</t>
    <phoneticPr fontId="1" type="noConversion"/>
  </si>
  <si>
    <t>pedestal폭2</t>
    <phoneticPr fontId="1" type="noConversion"/>
  </si>
  <si>
    <t>Bitumen Coating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</si>
</sst>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  <font>
      <b/>
      <sz val="11"/>
      <name val="Segoe UI Symbol"/>
      <family val="3"/>
    </font>
    <font>
      <b/>
      <sz val="11"/>
      <name val="Arial Narrow"/>
      <family val="3"/>
    </font>
  </fonts>
  <fills count="30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99" fillId="0" borderId="0" applyNumberFormat="0" applyFill="0" applyBorder="0" applyAlignment="0" applyProtection="0">
      <alignment vertical="center"/>
    </xf>
  </cellStyleXfs>
  <cellXfs count="487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29" borderId="3" xfId="0" applyFont="1" applyFill="1" applyBorder="1" applyAlignment="1">
      <alignment horizontal="center" vertical="center"/>
    </xf>
    <xf numFmtId="0" fontId="7" fillId="29" borderId="3" xfId="0" applyFont="1" applyFill="1" applyBorder="1" applyAlignment="1">
      <alignment horizontal="center" vertical="center"/>
    </xf>
    <xf numFmtId="0" fontId="46" fillId="29" borderId="8" xfId="0" applyFont="1" applyFill="1" applyBorder="1">
      <alignment vertical="center"/>
    </xf>
    <xf numFmtId="0" fontId="4" fillId="29" borderId="10" xfId="0" applyFont="1" applyFill="1" applyBorder="1">
      <alignment vertical="center"/>
    </xf>
    <xf numFmtId="0" fontId="36" fillId="29" borderId="10" xfId="0" applyFont="1" applyFill="1" applyBorder="1">
      <alignment vertical="center"/>
    </xf>
    <xf numFmtId="0" fontId="4" fillId="29" borderId="1" xfId="0" applyFont="1" applyFill="1" applyBorder="1" applyAlignment="1">
      <alignment horizontal="center" vertical="center"/>
    </xf>
    <xf numFmtId="0" fontId="7" fillId="29" borderId="1" xfId="0" applyFont="1" applyFill="1" applyBorder="1" applyAlignment="1">
      <alignment horizontal="center" vertical="center"/>
    </xf>
    <xf numFmtId="0" fontId="46" fillId="29" borderId="2" xfId="0" applyFont="1" applyFill="1" applyBorder="1">
      <alignment vertical="center"/>
    </xf>
    <xf numFmtId="0" fontId="4" fillId="29" borderId="5" xfId="0" applyFont="1" applyFill="1" applyBorder="1">
      <alignment vertical="center"/>
    </xf>
    <xf numFmtId="0" fontId="36" fillId="29" borderId="5" xfId="0" applyFont="1" applyFill="1" applyBorder="1" applyAlignment="1">
      <alignment vertical="center" wrapText="1"/>
    </xf>
    <xf numFmtId="0" fontId="36" fillId="29" borderId="5" xfId="0" applyFont="1" applyFill="1" applyBorder="1">
      <alignment vertical="center"/>
    </xf>
    <xf numFmtId="0" fontId="36" fillId="29" borderId="10" xfId="0" applyFont="1" applyFill="1" applyBorder="1" applyAlignment="1">
      <alignment vertical="center" wrapText="1"/>
    </xf>
    <xf numFmtId="0" fontId="49" fillId="29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29" borderId="3" xfId="0" applyFont="1" applyFill="1" applyBorder="1" applyAlignment="1">
      <alignment horizontal="center" vertical="center"/>
    </xf>
    <xf numFmtId="0" fontId="46" fillId="29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29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94" fillId="26" borderId="1" xfId="0" applyFont="1" applyFill="1" applyBorder="1" applyAlignment="1">
      <alignment horizontal="center" vertical="center"/>
    </xf>
    <xf numFmtId="0" fontId="93" fillId="29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99" fillId="0" borderId="1" xfId="5" applyBorder="1" applyAlignment="1">
      <alignment vertical="top" wrapText="1"/>
    </xf>
    <xf numFmtId="0" fontId="98" fillId="4" borderId="0" xfId="0" applyFont="1" applyFill="1">
      <alignment vertical="center"/>
    </xf>
    <xf numFmtId="0" fontId="100" fillId="0" borderId="1" xfId="0" applyFont="1" applyBorder="1" applyAlignment="1">
      <alignment horizontal="center" vertical="center"/>
    </xf>
    <xf numFmtId="0" fontId="100" fillId="0" borderId="1" xfId="0" applyFont="1" applyBorder="1">
      <alignment vertical="center"/>
    </xf>
    <xf numFmtId="0" fontId="100" fillId="0" borderId="1" xfId="0" applyFont="1" applyBorder="1" applyAlignment="1">
      <alignment vertical="top"/>
    </xf>
    <xf numFmtId="0" fontId="100" fillId="14" borderId="1" xfId="0" quotePrefix="1" applyFont="1" applyFill="1" applyBorder="1" applyAlignment="1">
      <alignment vertical="top" wrapText="1"/>
    </xf>
    <xf numFmtId="0" fontId="100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0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94" fillId="0" borderId="1" xfId="0" applyFont="1" applyBorder="1" applyAlignment="1">
      <alignment vertical="center" wrapText="1"/>
    </xf>
    <xf numFmtId="0" fontId="101" fillId="0" borderId="1" xfId="0" applyFont="1" applyBorder="1">
      <alignment vertical="center"/>
    </xf>
    <xf numFmtId="0" fontId="102" fillId="0" borderId="1" xfId="0" applyFont="1" applyBorder="1" applyAlignment="1">
      <alignment vertical="center" wrapText="1"/>
    </xf>
    <xf numFmtId="0" fontId="4" fillId="29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3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0" fillId="0" borderId="1" xfId="0" quotePrefix="1" applyFont="1" applyBorder="1" applyAlignment="1">
      <alignment vertical="top" wrapText="1"/>
    </xf>
    <xf numFmtId="0" fontId="104" fillId="0" borderId="1" xfId="5" applyFont="1" applyBorder="1" applyAlignment="1">
      <alignment vertical="top" wrapText="1"/>
    </xf>
    <xf numFmtId="0" fontId="100" fillId="0" borderId="3" xfId="0" applyFont="1" applyBorder="1">
      <alignment vertical="center"/>
    </xf>
    <xf numFmtId="0" fontId="100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0" fillId="8" borderId="1" xfId="0" applyFont="1" applyFill="1" applyBorder="1" applyAlignment="1">
      <alignment horizontal="center" vertical="center"/>
    </xf>
    <xf numFmtId="0" fontId="100" fillId="8" borderId="2" xfId="0" applyFont="1" applyFill="1" applyBorder="1">
      <alignment vertical="center"/>
    </xf>
    <xf numFmtId="0" fontId="100" fillId="8" borderId="5" xfId="0" applyFont="1" applyFill="1" applyBorder="1">
      <alignment vertical="center"/>
    </xf>
    <xf numFmtId="0" fontId="105" fillId="7" borderId="2" xfId="0" applyFont="1" applyFill="1" applyBorder="1" applyAlignment="1">
      <alignment horizontal="left" vertical="center"/>
    </xf>
    <xf numFmtId="0" fontId="100" fillId="4" borderId="11" xfId="0" quotePrefix="1" applyFont="1" applyFill="1" applyBorder="1" applyAlignment="1">
      <alignment horizontal="left" vertical="center"/>
    </xf>
    <xf numFmtId="0" fontId="106" fillId="0" borderId="1" xfId="0" applyFont="1" applyBorder="1" applyAlignment="1">
      <alignment vertical="center" wrapText="1"/>
    </xf>
    <xf numFmtId="0" fontId="107" fillId="0" borderId="1" xfId="0" applyFont="1" applyBorder="1" applyAlignment="1">
      <alignment horizontal="center" vertical="center"/>
    </xf>
    <xf numFmtId="0" fontId="107" fillId="0" borderId="1" xfId="0" applyFont="1" applyBorder="1" applyAlignment="1">
      <alignment vertical="center" wrapText="1"/>
    </xf>
    <xf numFmtId="0" fontId="108" fillId="0" borderId="1" xfId="0" applyFont="1" applyBorder="1" applyAlignment="1">
      <alignment vertical="center" wrapText="1"/>
    </xf>
    <xf numFmtId="0" fontId="110" fillId="4" borderId="6" xfId="0" applyFont="1" applyFill="1" applyBorder="1" applyAlignment="1">
      <alignment vertical="center" wrapText="1"/>
    </xf>
    <xf numFmtId="0" fontId="13" fillId="0" borderId="11" xfId="0" applyFont="1" applyBorder="1" applyAlignment="1">
      <alignment horizontal="center" vertical="center" wrapText="1"/>
    </xf>
    <xf numFmtId="0" fontId="18" fillId="21" borderId="1" xfId="0" quotePrefix="1" applyFont="1" applyFill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7.xml"/><Relationship Id="rId21" Type="http://schemas.openxmlformats.org/officeDocument/2006/relationships/externalLink" Target="externalLinks/externalLink2.xml"/><Relationship Id="rId34" Type="http://schemas.openxmlformats.org/officeDocument/2006/relationships/externalLink" Target="externalLinks/externalLink1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6.xml"/><Relationship Id="rId33" Type="http://schemas.openxmlformats.org/officeDocument/2006/relationships/externalLink" Target="externalLinks/externalLink14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29" Type="http://schemas.openxmlformats.org/officeDocument/2006/relationships/externalLink" Target="externalLinks/externalLink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5.xml"/><Relationship Id="rId32" Type="http://schemas.openxmlformats.org/officeDocument/2006/relationships/externalLink" Target="externalLinks/externalLink13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4.xml"/><Relationship Id="rId28" Type="http://schemas.openxmlformats.org/officeDocument/2006/relationships/externalLink" Target="externalLinks/externalLink9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3.xml"/><Relationship Id="rId27" Type="http://schemas.openxmlformats.org/officeDocument/2006/relationships/externalLink" Target="externalLinks/externalLink8.xml"/><Relationship Id="rId30" Type="http://schemas.openxmlformats.org/officeDocument/2006/relationships/externalLink" Target="externalLinks/externalLink11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166</xdr:row>
      <xdr:rowOff>0</xdr:rowOff>
    </xdr:from>
    <xdr:to>
      <xdr:col>2</xdr:col>
      <xdr:colOff>2823882</xdr:colOff>
      <xdr:row>169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7625000"/>
          <a:ext cx="2610522" cy="1027580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120</xdr:row>
      <xdr:rowOff>46615</xdr:rowOff>
    </xdr:from>
    <xdr:to>
      <xdr:col>3</xdr:col>
      <xdr:colOff>48861</xdr:colOff>
      <xdr:row>130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4527115"/>
          <a:ext cx="2982719" cy="30529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146</xdr:row>
      <xdr:rowOff>0</xdr:rowOff>
    </xdr:from>
    <xdr:to>
      <xdr:col>2</xdr:col>
      <xdr:colOff>1249680</xdr:colOff>
      <xdr:row>151</xdr:row>
      <xdr:rowOff>164612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146</xdr:row>
      <xdr:rowOff>0</xdr:rowOff>
    </xdr:from>
    <xdr:to>
      <xdr:col>2</xdr:col>
      <xdr:colOff>3059069</xdr:colOff>
      <xdr:row>152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41910000"/>
          <a:ext cx="1718846" cy="191082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54</xdr:row>
      <xdr:rowOff>242048</xdr:rowOff>
    </xdr:from>
    <xdr:to>
      <xdr:col>2</xdr:col>
      <xdr:colOff>2940422</xdr:colOff>
      <xdr:row>62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58630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91</xdr:row>
      <xdr:rowOff>80682</xdr:rowOff>
    </xdr:from>
    <xdr:to>
      <xdr:col>2</xdr:col>
      <xdr:colOff>2976566</xdr:colOff>
      <xdr:row>99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97</xdr:row>
      <xdr:rowOff>277905</xdr:rowOff>
    </xdr:from>
    <xdr:to>
      <xdr:col>3</xdr:col>
      <xdr:colOff>55475</xdr:colOff>
      <xdr:row>98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96</xdr:row>
      <xdr:rowOff>268939</xdr:rowOff>
    </xdr:from>
    <xdr:to>
      <xdr:col>3</xdr:col>
      <xdr:colOff>163052</xdr:colOff>
      <xdr:row>97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96</xdr:row>
      <xdr:rowOff>17927</xdr:rowOff>
    </xdr:from>
    <xdr:to>
      <xdr:col>3</xdr:col>
      <xdr:colOff>145122</xdr:colOff>
      <xdr:row>96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95</xdr:row>
      <xdr:rowOff>161363</xdr:rowOff>
    </xdr:from>
    <xdr:to>
      <xdr:col>2</xdr:col>
      <xdr:colOff>431992</xdr:colOff>
      <xdr:row>96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176</xdr:row>
      <xdr:rowOff>0</xdr:rowOff>
    </xdr:from>
    <xdr:to>
      <xdr:col>2</xdr:col>
      <xdr:colOff>2877674</xdr:colOff>
      <xdr:row>182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50482500"/>
          <a:ext cx="2734234" cy="1852826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223</xdr:row>
      <xdr:rowOff>13141</xdr:rowOff>
    </xdr:from>
    <xdr:to>
      <xdr:col>2</xdr:col>
      <xdr:colOff>2034990</xdr:colOff>
      <xdr:row>225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141</xdr:row>
      <xdr:rowOff>224117</xdr:rowOff>
    </xdr:from>
    <xdr:to>
      <xdr:col>2</xdr:col>
      <xdr:colOff>2667640</xdr:colOff>
      <xdr:row>144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141</xdr:row>
      <xdr:rowOff>172278</xdr:rowOff>
    </xdr:from>
    <xdr:to>
      <xdr:col>2</xdr:col>
      <xdr:colOff>2431774</xdr:colOff>
      <xdr:row>143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141</xdr:row>
      <xdr:rowOff>250175</xdr:rowOff>
    </xdr:from>
    <xdr:to>
      <xdr:col>2</xdr:col>
      <xdr:colOff>2030505</xdr:colOff>
      <xdr:row>142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110</xdr:row>
      <xdr:rowOff>246529</xdr:rowOff>
    </xdr:from>
    <xdr:to>
      <xdr:col>15</xdr:col>
      <xdr:colOff>515471</xdr:colOff>
      <xdr:row>113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72</xdr:row>
      <xdr:rowOff>242048</xdr:rowOff>
    </xdr:from>
    <xdr:to>
      <xdr:col>2</xdr:col>
      <xdr:colOff>2940422</xdr:colOff>
      <xdr:row>80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2100654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45" t="s">
        <v>3688</v>
      </c>
      <c r="C42" s="445"/>
      <c r="D42" s="445"/>
      <c r="E42" s="445"/>
      <c r="F42" s="445"/>
      <c r="G42" s="445"/>
      <c r="H42" s="445"/>
      <c r="I42" s="445"/>
      <c r="J42" s="99"/>
      <c r="K42" s="99"/>
    </row>
    <row r="43" spans="1:11" ht="30" customHeight="1">
      <c r="B43" s="445" t="s">
        <v>3702</v>
      </c>
      <c r="C43" s="445"/>
      <c r="D43" s="445"/>
      <c r="E43" s="445"/>
      <c r="F43" s="445"/>
      <c r="G43" s="445"/>
      <c r="H43" s="445"/>
      <c r="I43" s="445"/>
      <c r="J43" s="99"/>
      <c r="K43" s="99"/>
    </row>
    <row r="44" spans="1:11" ht="30" customHeight="1">
      <c r="B44" s="445" t="s">
        <v>3676</v>
      </c>
      <c r="C44" s="445"/>
      <c r="D44" s="445"/>
      <c r="E44" s="445"/>
      <c r="F44" s="445"/>
      <c r="G44" s="445"/>
      <c r="H44" s="445"/>
      <c r="I44" s="445"/>
      <c r="J44" s="99"/>
      <c r="K44" s="99"/>
    </row>
    <row r="45" spans="1:11" ht="30" customHeight="1">
      <c r="B45" s="445" t="s">
        <v>3677</v>
      </c>
      <c r="C45" s="445"/>
      <c r="D45" s="445"/>
      <c r="E45" s="445"/>
      <c r="F45" s="445"/>
      <c r="G45" s="445"/>
      <c r="H45" s="445"/>
      <c r="I45" s="445"/>
      <c r="J45" s="99"/>
      <c r="K45" s="99"/>
    </row>
    <row r="46" spans="1:11" ht="30" customHeight="1">
      <c r="B46" s="445" t="s">
        <v>3689</v>
      </c>
      <c r="C46" s="445"/>
      <c r="D46" s="445"/>
      <c r="E46" s="445"/>
      <c r="F46" s="445"/>
      <c r="G46" s="445"/>
      <c r="H46" s="445"/>
      <c r="I46" s="445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45" t="s">
        <v>3678</v>
      </c>
      <c r="C49" s="445"/>
      <c r="D49" s="445"/>
      <c r="E49" s="445"/>
      <c r="F49" s="445"/>
      <c r="G49" s="445"/>
      <c r="H49" s="445"/>
      <c r="I49" s="445"/>
      <c r="J49" s="99"/>
      <c r="K49" s="99"/>
    </row>
    <row r="50" spans="2:11">
      <c r="B50" s="445" t="s">
        <v>3679</v>
      </c>
      <c r="C50" s="445"/>
      <c r="D50" s="445"/>
      <c r="E50" s="445"/>
      <c r="F50" s="445"/>
      <c r="G50" s="445"/>
      <c r="H50" s="445"/>
      <c r="I50" s="445"/>
      <c r="J50" s="99"/>
      <c r="K50" s="99"/>
    </row>
    <row r="51" spans="2:11">
      <c r="B51" s="445" t="s">
        <v>3680</v>
      </c>
      <c r="C51" s="445"/>
      <c r="D51" s="445"/>
      <c r="E51" s="445"/>
      <c r="F51" s="445"/>
      <c r="G51" s="445"/>
      <c r="H51" s="445"/>
      <c r="I51" s="445"/>
      <c r="J51" s="99"/>
      <c r="K51" s="99"/>
    </row>
    <row r="52" spans="2:11" ht="30" customHeight="1">
      <c r="B52" s="445" t="s">
        <v>3690</v>
      </c>
      <c r="C52" s="445"/>
      <c r="D52" s="445"/>
      <c r="E52" s="445"/>
      <c r="F52" s="445"/>
      <c r="G52" s="445"/>
      <c r="H52" s="445"/>
      <c r="I52" s="445"/>
      <c r="J52" s="99"/>
      <c r="K52" s="99"/>
    </row>
    <row r="53" spans="2:11" ht="17.45" customHeight="1">
      <c r="B53" s="445" t="s">
        <v>3687</v>
      </c>
      <c r="C53" s="445"/>
      <c r="D53" s="445"/>
      <c r="E53" s="445"/>
      <c r="F53" s="445"/>
      <c r="G53" s="445"/>
      <c r="H53" s="445"/>
      <c r="I53" s="445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AE39" sqref="AE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4870</v>
      </c>
    </row>
    <row r="2" spans="2:34" ht="49.9" customHeight="1">
      <c r="B2" s="29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/>
    </row>
    <row r="3" spans="2:34" ht="34.9" customHeight="1">
      <c r="B3" s="25">
        <v>5</v>
      </c>
      <c r="C3" s="26" t="s">
        <v>4869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4943</v>
      </c>
      <c r="D5" s="61"/>
      <c r="E5" s="61"/>
      <c r="F5" s="20"/>
      <c r="G5" s="38"/>
      <c r="H5" s="399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35"/>
      <c r="C6" s="336" t="s">
        <v>5125</v>
      </c>
      <c r="D6" s="334" t="s">
        <v>5005</v>
      </c>
      <c r="E6" s="180" t="s">
        <v>4920</v>
      </c>
      <c r="F6" s="123" t="s">
        <v>4946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16.064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4.819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5107</v>
      </c>
      <c r="AF9" s="180">
        <v>55.52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5107</v>
      </c>
      <c r="AF10" s="180">
        <v>55.52</v>
      </c>
      <c r="AG10" s="180" t="s">
        <v>3835</v>
      </c>
      <c r="AH10" s="39" t="s">
        <v>5106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35"/>
      <c r="C12" s="336" t="s">
        <v>5125</v>
      </c>
      <c r="D12" s="334" t="s">
        <v>5057</v>
      </c>
      <c r="E12" s="180" t="s">
        <v>5116</v>
      </c>
      <c r="F12" s="123" t="s">
        <v>4948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4041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3929</v>
      </c>
      <c r="AF14" s="180">
        <v>7.7160000000000002</v>
      </c>
      <c r="AG14" s="180" t="s">
        <v>3840</v>
      </c>
      <c r="AH14" s="39" t="s">
        <v>4033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5107</v>
      </c>
      <c r="AF15" s="180">
        <v>90.048000000000002</v>
      </c>
      <c r="AG15" s="180" t="s">
        <v>3835</v>
      </c>
      <c r="AH15" s="39" t="s">
        <v>5106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5107</v>
      </c>
      <c r="AF16" s="180">
        <v>90.048000000000002</v>
      </c>
      <c r="AG16" s="180" t="s">
        <v>3835</v>
      </c>
      <c r="AH16" s="39" t="s">
        <v>5106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35"/>
      <c r="C18" s="336" t="s">
        <v>5125</v>
      </c>
      <c r="D18" s="334" t="s">
        <v>5005</v>
      </c>
      <c r="E18" s="180" t="s">
        <v>5117</v>
      </c>
      <c r="F18" s="123" t="s">
        <v>5485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4041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3929</v>
      </c>
      <c r="AF20" s="180">
        <v>3.6480000000000001</v>
      </c>
      <c r="AG20" s="180" t="s">
        <v>3840</v>
      </c>
      <c r="AH20" s="39" t="s">
        <v>4033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5107</v>
      </c>
      <c r="AF21" s="180">
        <v>36.72</v>
      </c>
      <c r="AG21" s="180" t="s">
        <v>3835</v>
      </c>
      <c r="AH21" s="39" t="s">
        <v>5106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5107</v>
      </c>
      <c r="AF22" s="180">
        <v>36.72</v>
      </c>
      <c r="AG22" s="180" t="s">
        <v>3835</v>
      </c>
      <c r="AH22" s="39" t="s">
        <v>5106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35"/>
      <c r="C24" s="336" t="s">
        <v>5125</v>
      </c>
      <c r="D24" s="334" t="s">
        <v>5005</v>
      </c>
      <c r="E24" s="180" t="s">
        <v>4920</v>
      </c>
      <c r="F24" s="123" t="s">
        <v>4947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4041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3929</v>
      </c>
      <c r="AF26" s="180">
        <v>3.5720000000000001</v>
      </c>
      <c r="AG26" s="180" t="s">
        <v>3840</v>
      </c>
      <c r="AH26" s="39" t="s">
        <v>4033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5107</v>
      </c>
      <c r="AF27" s="180">
        <v>27.52</v>
      </c>
      <c r="AG27" s="180" t="s">
        <v>3835</v>
      </c>
      <c r="AH27" s="39" t="s">
        <v>5106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5107</v>
      </c>
      <c r="AF28" s="180">
        <v>27.52</v>
      </c>
      <c r="AG28" s="180" t="s">
        <v>3835</v>
      </c>
      <c r="AH28" s="39" t="s">
        <v>5106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35"/>
      <c r="C30" s="336" t="s">
        <v>5125</v>
      </c>
      <c r="D30" s="334" t="s">
        <v>5118</v>
      </c>
      <c r="E30" s="180" t="s">
        <v>5119</v>
      </c>
      <c r="F30" s="123" t="s">
        <v>4949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4041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16.402000000000001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3929</v>
      </c>
      <c r="AF32" s="180">
        <v>4.92</v>
      </c>
      <c r="AG32" s="180" t="s">
        <v>3840</v>
      </c>
      <c r="AH32" s="39" t="s">
        <v>4033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5107</v>
      </c>
      <c r="AF33" s="180">
        <v>40.200000000000003</v>
      </c>
      <c r="AG33" s="180" t="s">
        <v>3835</v>
      </c>
      <c r="AH33" s="39" t="s">
        <v>5106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5107</v>
      </c>
      <c r="AF34" s="180">
        <v>40.200000000000003</v>
      </c>
      <c r="AG34" s="180" t="s">
        <v>3835</v>
      </c>
      <c r="AH34" s="39" t="s">
        <v>5106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35"/>
      <c r="C36" s="336" t="s">
        <v>5125</v>
      </c>
      <c r="D36" s="334" t="s">
        <v>5025</v>
      </c>
      <c r="E36" s="180" t="s">
        <v>5624</v>
      </c>
      <c r="F36" s="436" t="s">
        <v>5048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4041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3929</v>
      </c>
      <c r="AF38" s="180"/>
      <c r="AG38" s="180" t="s">
        <v>3840</v>
      </c>
      <c r="AH38" s="39" t="s">
        <v>4033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5107</v>
      </c>
      <c r="AF39" s="180"/>
      <c r="AG39" s="180" t="s">
        <v>3835</v>
      </c>
      <c r="AH39" s="39" t="s">
        <v>5109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5107</v>
      </c>
      <c r="AF40" s="180"/>
      <c r="AG40" s="180" t="s">
        <v>3835</v>
      </c>
      <c r="AH40" s="39" t="s">
        <v>5106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4962</v>
      </c>
      <c r="D42" s="61"/>
      <c r="E42" s="61"/>
      <c r="F42" s="20"/>
      <c r="G42" s="38"/>
      <c r="H42" s="399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35"/>
      <c r="C43" s="336" t="s">
        <v>5125</v>
      </c>
      <c r="D43" s="334" t="s">
        <v>5005</v>
      </c>
      <c r="E43" s="180" t="s">
        <v>5615</v>
      </c>
      <c r="F43" s="123" t="s">
        <v>4945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4041</v>
      </c>
    </row>
    <row r="44" spans="2:34" ht="49.9" customHeight="1">
      <c r="B44" s="5"/>
      <c r="C44" s="85"/>
      <c r="D44" s="85"/>
      <c r="E44" s="85"/>
      <c r="F44" s="31" t="s">
        <v>4060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3929</v>
      </c>
      <c r="AF45" s="180">
        <v>2.9159999999999999</v>
      </c>
      <c r="AG45" s="180" t="s">
        <v>3840</v>
      </c>
      <c r="AH45" s="39" t="s">
        <v>4033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5107</v>
      </c>
      <c r="AF46" s="180">
        <v>26.46</v>
      </c>
      <c r="AG46" s="180" t="s">
        <v>3835</v>
      </c>
      <c r="AH46" s="39" t="s">
        <v>5106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5107</v>
      </c>
      <c r="AF47" s="180">
        <v>26.46</v>
      </c>
      <c r="AG47" s="180" t="s">
        <v>3835</v>
      </c>
      <c r="AH47" s="39" t="s">
        <v>5106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35"/>
      <c r="C49" s="336" t="s">
        <v>5125</v>
      </c>
      <c r="D49" s="334" t="s">
        <v>5067</v>
      </c>
      <c r="E49" s="180" t="s">
        <v>5623</v>
      </c>
      <c r="F49" s="436" t="s">
        <v>5049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4041</v>
      </c>
    </row>
    <row r="50" spans="2:34" ht="49.9" customHeight="1">
      <c r="B50" s="5"/>
      <c r="C50" s="85"/>
      <c r="D50" s="85"/>
      <c r="E50" s="85"/>
      <c r="F50" s="31" t="s">
        <v>4060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/>
      <c r="AG51" s="180" t="s">
        <v>3840</v>
      </c>
      <c r="AH51" s="39" t="s">
        <v>4033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5107</v>
      </c>
      <c r="AF52" s="180"/>
      <c r="AG52" s="180" t="s">
        <v>3835</v>
      </c>
      <c r="AH52" s="39" t="s">
        <v>5106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5107</v>
      </c>
      <c r="AF53" s="180"/>
      <c r="AG53" s="180" t="s">
        <v>3835</v>
      </c>
      <c r="AH53" s="39" t="s">
        <v>5106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4838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4793</v>
      </c>
      <c r="D56" s="61"/>
      <c r="E56" s="61"/>
      <c r="F56" s="20"/>
      <c r="G56" s="38"/>
      <c r="H56" s="399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35"/>
      <c r="C57" s="336" t="s">
        <v>5125</v>
      </c>
      <c r="D57" s="334"/>
      <c r="E57" s="180" t="s">
        <v>4923</v>
      </c>
      <c r="F57" s="123" t="s">
        <v>4797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4958</v>
      </c>
      <c r="AF58" s="182"/>
      <c r="AG58" s="182" t="s">
        <v>3840</v>
      </c>
      <c r="AH58" s="33" t="s">
        <v>4059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4958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5760</v>
      </c>
      <c r="AF60" s="182"/>
      <c r="AG60" s="182" t="s">
        <v>3835</v>
      </c>
      <c r="AH60" s="39" t="s">
        <v>4064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4" t="s">
        <v>4799</v>
      </c>
      <c r="D62" s="475"/>
      <c r="E62" s="475"/>
      <c r="F62" s="475"/>
      <c r="G62" s="476"/>
      <c r="H62" s="383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35"/>
      <c r="C63" s="336" t="s">
        <v>5125</v>
      </c>
      <c r="D63" s="334" t="s">
        <v>5005</v>
      </c>
      <c r="E63" s="180" t="s">
        <v>4923</v>
      </c>
      <c r="F63" s="123" t="s">
        <v>5007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4958</v>
      </c>
      <c r="AF64" s="182">
        <v>7.1879999999999997</v>
      </c>
      <c r="AG64" s="182" t="s">
        <v>3840</v>
      </c>
      <c r="AH64" s="33" t="s">
        <v>4059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4958</v>
      </c>
      <c r="AF65" s="182">
        <v>7.1879999999999997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5760</v>
      </c>
      <c r="AF66" s="182">
        <v>198.75899999999999</v>
      </c>
      <c r="AG66" s="182" t="s">
        <v>3835</v>
      </c>
      <c r="AH66" s="39" t="s">
        <v>4064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35"/>
      <c r="C68" s="336" t="s">
        <v>5125</v>
      </c>
      <c r="D68" s="334" t="s">
        <v>5005</v>
      </c>
      <c r="E68" s="180" t="s">
        <v>4923</v>
      </c>
      <c r="F68" s="123" t="s">
        <v>5008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4959</v>
      </c>
      <c r="AF69" s="182">
        <v>2.9929999999999999</v>
      </c>
      <c r="AG69" s="182" t="s">
        <v>3840</v>
      </c>
      <c r="AH69" s="33" t="s">
        <v>4059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4960</v>
      </c>
      <c r="AF70" s="182">
        <v>2.9929999999999999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5760</v>
      </c>
      <c r="AF71" s="182">
        <v>60.371000000000002</v>
      </c>
      <c r="AG71" s="182" t="s">
        <v>3835</v>
      </c>
      <c r="AH71" s="39" t="s">
        <v>4064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35"/>
      <c r="C73" s="336" t="s">
        <v>5125</v>
      </c>
      <c r="D73" s="334" t="s">
        <v>5120</v>
      </c>
      <c r="E73" s="180" t="s">
        <v>5121</v>
      </c>
      <c r="F73" s="123" t="s">
        <v>5009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4958</v>
      </c>
      <c r="AF74" s="182">
        <v>4.2759999999999998</v>
      </c>
      <c r="AG74" s="182" t="s">
        <v>3840</v>
      </c>
      <c r="AH74" s="33" t="s">
        <v>4059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4958</v>
      </c>
      <c r="AF75" s="182">
        <v>4.2759999999999998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5760</v>
      </c>
      <c r="AF76" s="182">
        <v>79.567999999999998</v>
      </c>
      <c r="AG76" s="182" t="s">
        <v>3835</v>
      </c>
      <c r="AH76" s="39" t="s">
        <v>4064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35"/>
      <c r="C78" s="336" t="s">
        <v>5125</v>
      </c>
      <c r="D78" s="334" t="s">
        <v>5122</v>
      </c>
      <c r="E78" s="180" t="s">
        <v>5123</v>
      </c>
      <c r="F78" s="123" t="s">
        <v>5010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4958</v>
      </c>
      <c r="AF79" s="182">
        <v>3.6269999999999998</v>
      </c>
      <c r="AG79" s="182" t="s">
        <v>3840</v>
      </c>
      <c r="AH79" s="33" t="s">
        <v>4059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4958</v>
      </c>
      <c r="AF80" s="182">
        <v>3.6269999999999998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5760</v>
      </c>
      <c r="AF81" s="182">
        <v>85.721999999999994</v>
      </c>
      <c r="AG81" s="182" t="s">
        <v>3835</v>
      </c>
      <c r="AH81" s="39" t="s">
        <v>4064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35"/>
      <c r="C83" s="336" t="s">
        <v>5125</v>
      </c>
      <c r="D83" s="334" t="s">
        <v>5005</v>
      </c>
      <c r="E83" s="180" t="s">
        <v>4923</v>
      </c>
      <c r="F83" s="123" t="s">
        <v>5011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4958</v>
      </c>
      <c r="AF84" s="182">
        <v>9.9480000000000004</v>
      </c>
      <c r="AG84" s="182" t="s">
        <v>3840</v>
      </c>
      <c r="AH84" s="33" t="s">
        <v>4059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4958</v>
      </c>
      <c r="AF85" s="182">
        <v>9.9480000000000004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5760</v>
      </c>
      <c r="AF86" s="182">
        <v>163.98500000000001</v>
      </c>
      <c r="AG86" s="182" t="s">
        <v>3835</v>
      </c>
      <c r="AH86" s="39" t="s">
        <v>4064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35"/>
      <c r="C88" s="336" t="s">
        <v>5125</v>
      </c>
      <c r="D88" s="334" t="s">
        <v>5057</v>
      </c>
      <c r="E88" s="180" t="s">
        <v>5124</v>
      </c>
      <c r="F88" s="123" t="s">
        <v>5012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4958</v>
      </c>
      <c r="AF89" s="182">
        <v>11.396000000000001</v>
      </c>
      <c r="AG89" s="182" t="s">
        <v>3840</v>
      </c>
      <c r="AH89" s="33" t="s">
        <v>4059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4958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5760</v>
      </c>
      <c r="AF91" s="182">
        <v>173.55799999999999</v>
      </c>
      <c r="AG91" s="182" t="s">
        <v>3835</v>
      </c>
      <c r="AH91" s="39" t="s">
        <v>4064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35"/>
      <c r="C93" s="336" t="s">
        <v>5125</v>
      </c>
      <c r="D93" s="334" t="s">
        <v>5005</v>
      </c>
      <c r="E93" s="180" t="s">
        <v>4923</v>
      </c>
      <c r="F93" s="123" t="s">
        <v>5013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5497</v>
      </c>
      <c r="G94" s="125" t="s">
        <v>5498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4958</v>
      </c>
      <c r="AF94" s="182">
        <v>29.064</v>
      </c>
      <c r="AG94" s="182" t="s">
        <v>3840</v>
      </c>
      <c r="AH94" s="33" t="s">
        <v>4059</v>
      </c>
    </row>
    <row r="95" spans="2:34" ht="49.9" customHeight="1">
      <c r="B95" s="4"/>
      <c r="C95" s="12"/>
      <c r="D95" s="12"/>
      <c r="E95" s="12"/>
      <c r="F95" s="31" t="s">
        <v>5496</v>
      </c>
      <c r="G95" s="125" t="s">
        <v>5499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4958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5501</v>
      </c>
      <c r="G96" s="125" t="s">
        <v>5500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5760</v>
      </c>
      <c r="AF96" s="182">
        <v>397.55799999999999</v>
      </c>
      <c r="AG96" s="182" t="s">
        <v>3835</v>
      </c>
      <c r="AH96" s="39" t="s">
        <v>4064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4" t="s">
        <v>4795</v>
      </c>
      <c r="D98" s="475"/>
      <c r="E98" s="475"/>
      <c r="F98" s="475"/>
      <c r="G98" s="476"/>
      <c r="H98" s="383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35"/>
      <c r="C99" s="336" t="s">
        <v>5125</v>
      </c>
      <c r="D99" s="334"/>
      <c r="E99" s="180"/>
      <c r="F99" s="123" t="s">
        <v>4807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4809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4" t="s">
        <v>4800</v>
      </c>
      <c r="D102" s="475"/>
      <c r="E102" s="475"/>
      <c r="F102" s="475"/>
      <c r="G102" s="476"/>
      <c r="H102" s="38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35"/>
      <c r="C103" s="336" t="s">
        <v>5125</v>
      </c>
      <c r="D103" s="334"/>
      <c r="E103" s="180"/>
      <c r="F103" s="123" t="s">
        <v>4097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4811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4" t="s">
        <v>4802</v>
      </c>
      <c r="D106" s="475"/>
      <c r="E106" s="475"/>
      <c r="F106" s="475"/>
      <c r="G106" s="476"/>
      <c r="H106" s="383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35"/>
      <c r="C107" s="336" t="s">
        <v>5125</v>
      </c>
      <c r="D107" s="334"/>
      <c r="E107" s="180"/>
      <c r="F107" s="123" t="s">
        <v>4098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4813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4" t="s">
        <v>4803</v>
      </c>
      <c r="D110" s="475"/>
      <c r="E110" s="475"/>
      <c r="F110" s="475"/>
      <c r="G110" s="476"/>
      <c r="H110" s="383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35"/>
      <c r="C111" s="336" t="s">
        <v>5125</v>
      </c>
      <c r="D111" s="334"/>
      <c r="E111" s="180"/>
      <c r="F111" s="123" t="s">
        <v>4805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4815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85" zoomScaleNormal="100" zoomScaleSheetLayoutView="85" workbookViewId="0">
      <pane xSplit="12" ySplit="3" topLeftCell="P1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0" sqref="AE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4868</v>
      </c>
    </row>
    <row r="2" spans="2:34" ht="49.9" customHeight="1">
      <c r="B2" s="29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4950</v>
      </c>
      <c r="D5" s="61"/>
      <c r="E5" s="61"/>
      <c r="F5" s="20"/>
      <c r="G5" s="38"/>
      <c r="H5" s="399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35"/>
      <c r="C6" s="336" t="s">
        <v>5125</v>
      </c>
      <c r="D6" s="334" t="s">
        <v>5067</v>
      </c>
      <c r="E6" s="180" t="s">
        <v>5630</v>
      </c>
      <c r="F6" s="436" t="s">
        <v>5050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3918</v>
      </c>
      <c r="AE6" s="201"/>
      <c r="AF6" s="201"/>
      <c r="AG6" s="201"/>
      <c r="AH6" s="201" t="s">
        <v>4063</v>
      </c>
    </row>
    <row r="7" spans="2:34" ht="49.9" customHeight="1">
      <c r="B7" s="5"/>
      <c r="C7" s="85"/>
      <c r="D7" s="85"/>
      <c r="E7" s="85"/>
      <c r="F7" s="31" t="s">
        <v>3915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28.765999999999998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4.6020000000000003</v>
      </c>
      <c r="AG8" s="180" t="s">
        <v>3927</v>
      </c>
      <c r="AH8" s="39" t="s">
        <v>3923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5114</v>
      </c>
      <c r="AF9" s="180">
        <v>143.83199999999999</v>
      </c>
      <c r="AG9" s="180" t="s">
        <v>3835</v>
      </c>
      <c r="AH9" s="39" t="s">
        <v>5113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3919</v>
      </c>
      <c r="AE10" s="181" t="s">
        <v>5115</v>
      </c>
      <c r="AF10" s="180">
        <v>193.959</v>
      </c>
      <c r="AG10" s="180" t="s">
        <v>3835</v>
      </c>
      <c r="AH10" s="39" t="s">
        <v>5113</v>
      </c>
    </row>
    <row r="11" spans="2:34" ht="49.9" customHeight="1">
      <c r="B11" s="4"/>
      <c r="C11" s="12"/>
      <c r="D11" s="12"/>
      <c r="E11" s="12"/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5761</v>
      </c>
      <c r="AE11" s="179" t="s">
        <v>4984</v>
      </c>
      <c r="AF11" s="180">
        <v>231.44900000000001</v>
      </c>
      <c r="AG11" s="180" t="s">
        <v>3834</v>
      </c>
      <c r="AH11" s="33" t="s">
        <v>4985</v>
      </c>
    </row>
    <row r="12" spans="2:34" ht="49.9" customHeight="1">
      <c r="B12" s="4"/>
      <c r="C12" s="12"/>
      <c r="D12" s="12"/>
      <c r="E12" s="12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32" t="s">
        <v>5408</v>
      </c>
      <c r="AF12" s="180">
        <v>189.78899999999999</v>
      </c>
      <c r="AG12" s="180" t="s">
        <v>3834</v>
      </c>
      <c r="AH12" s="33" t="s">
        <v>4985</v>
      </c>
    </row>
    <row r="13" spans="2:34" ht="49.9" customHeight="1">
      <c r="B13" s="4"/>
      <c r="C13" s="12"/>
      <c r="D13" s="12"/>
      <c r="E13" s="12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32" t="s">
        <v>5409</v>
      </c>
      <c r="AF13" s="180">
        <v>41.656999999999996</v>
      </c>
      <c r="AG13" s="180" t="s">
        <v>3834</v>
      </c>
      <c r="AH13" s="33" t="s">
        <v>4985</v>
      </c>
    </row>
    <row r="14" spans="2:34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4951</v>
      </c>
      <c r="D15" s="61"/>
      <c r="E15" s="61"/>
      <c r="F15" s="20"/>
      <c r="G15" s="38"/>
      <c r="H15" s="399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35"/>
      <c r="C16" s="336" t="s">
        <v>5125</v>
      </c>
      <c r="D16" s="334"/>
      <c r="E16" s="180" t="s">
        <v>5126</v>
      </c>
      <c r="F16" s="123" t="s">
        <v>4952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4063</v>
      </c>
    </row>
    <row r="17" spans="2:34" ht="49.9" customHeight="1">
      <c r="B17" s="5"/>
      <c r="C17" s="85"/>
      <c r="D17" s="85"/>
      <c r="E17" s="85"/>
      <c r="F17" s="31" t="s">
        <v>4060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4657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4658</v>
      </c>
      <c r="AF18" s="180"/>
      <c r="AG18" s="180" t="s">
        <v>3840</v>
      </c>
      <c r="AH18" s="39" t="s">
        <v>3923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5114</v>
      </c>
      <c r="AF19" s="180"/>
      <c r="AG19" s="180" t="s">
        <v>3835</v>
      </c>
      <c r="AH19" s="39" t="s">
        <v>5113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2308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Water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5114</v>
      </c>
      <c r="AF20" s="180"/>
      <c r="AG20" s="180" t="s">
        <v>3835</v>
      </c>
      <c r="AH20" s="39" t="s">
        <v>4061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35"/>
      <c r="C22" s="336" t="s">
        <v>5125</v>
      </c>
      <c r="D22" s="334" t="s">
        <v>5628</v>
      </c>
      <c r="E22" s="180" t="s">
        <v>5629</v>
      </c>
      <c r="F22" s="436" t="s">
        <v>4979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4063</v>
      </c>
    </row>
    <row r="23" spans="2:34" ht="49.9" customHeight="1">
      <c r="B23" s="5"/>
      <c r="C23" s="85"/>
      <c r="D23" s="85"/>
      <c r="E23" s="85"/>
      <c r="F23" s="31" t="s">
        <v>3954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4657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4658</v>
      </c>
      <c r="AF24" s="180"/>
      <c r="AG24" s="180" t="s">
        <v>3840</v>
      </c>
      <c r="AH24" s="39" t="s">
        <v>3923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5114</v>
      </c>
      <c r="AF25" s="180"/>
      <c r="AG25" s="180" t="s">
        <v>3835</v>
      </c>
      <c r="AH25" s="39" t="s">
        <v>5113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2308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Water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5114</v>
      </c>
      <c r="AF26" s="180"/>
      <c r="AG26" s="180" t="s">
        <v>3835</v>
      </c>
      <c r="AH26" s="39" t="s">
        <v>4061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4838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4817</v>
      </c>
      <c r="D29" s="61"/>
      <c r="E29" s="61"/>
      <c r="F29" s="139"/>
      <c r="G29" s="38"/>
      <c r="H29" s="399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35"/>
      <c r="C30" s="336" t="s">
        <v>5125</v>
      </c>
      <c r="D30" s="334"/>
      <c r="E30" s="180" t="s">
        <v>5127</v>
      </c>
      <c r="F30" s="123" t="s">
        <v>4819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4058</v>
      </c>
      <c r="AF31" s="182"/>
      <c r="AG31" s="182" t="s">
        <v>3840</v>
      </c>
      <c r="AH31" s="33" t="s">
        <v>4059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4058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5760</v>
      </c>
      <c r="AF33" s="182"/>
      <c r="AG33" s="182" t="s">
        <v>3835</v>
      </c>
      <c r="AH33" s="39" t="s">
        <v>4064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4820</v>
      </c>
      <c r="D35" s="61"/>
      <c r="E35" s="61"/>
      <c r="F35" s="139"/>
      <c r="G35" s="38"/>
      <c r="H35" s="399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35"/>
      <c r="C36" s="336" t="s">
        <v>5125</v>
      </c>
      <c r="D36" s="334" t="s">
        <v>5005</v>
      </c>
      <c r="E36" s="180" t="s">
        <v>5127</v>
      </c>
      <c r="F36" s="123" t="s">
        <v>5681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5654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5655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5658</v>
      </c>
      <c r="AE37" s="179" t="s">
        <v>4058</v>
      </c>
      <c r="AF37" s="182">
        <v>7.7969999999999997</v>
      </c>
      <c r="AG37" s="182" t="s">
        <v>3840</v>
      </c>
      <c r="AH37" s="33" t="s">
        <v>4059</v>
      </c>
    </row>
    <row r="38" spans="2:34" ht="49.9" customHeight="1">
      <c r="B38" s="4"/>
      <c r="C38" s="12"/>
      <c r="D38" s="12"/>
      <c r="E38" s="12"/>
      <c r="F38" s="31" t="s">
        <v>5656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5658</v>
      </c>
      <c r="AE38" s="179" t="s">
        <v>4058</v>
      </c>
      <c r="AF38" s="182">
        <v>7.7969999999999997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5760</v>
      </c>
      <c r="AF39" s="182">
        <v>242.98</v>
      </c>
      <c r="AG39" s="182" t="s">
        <v>3835</v>
      </c>
      <c r="AH39" s="39" t="s">
        <v>4064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35"/>
      <c r="C41" s="336" t="s">
        <v>5125</v>
      </c>
      <c r="D41" s="334" t="s">
        <v>5128</v>
      </c>
      <c r="E41" s="180" t="s">
        <v>4924</v>
      </c>
      <c r="F41" s="123" t="s">
        <v>5014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5654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5655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5657</v>
      </c>
      <c r="AE42" s="179" t="s">
        <v>4058</v>
      </c>
      <c r="AF42" s="182">
        <v>27.675999999999998</v>
      </c>
      <c r="AG42" s="182" t="s">
        <v>3840</v>
      </c>
      <c r="AH42" s="33" t="s">
        <v>4059</v>
      </c>
    </row>
    <row r="43" spans="2:34" ht="49.9" customHeight="1">
      <c r="B43" s="4"/>
      <c r="C43" s="12"/>
      <c r="D43" s="12"/>
      <c r="E43" s="12"/>
      <c r="F43" s="31" t="s">
        <v>5656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5657</v>
      </c>
      <c r="AE43" s="179" t="s">
        <v>4058</v>
      </c>
      <c r="AF43" s="182">
        <v>27.675999999999998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5760</v>
      </c>
      <c r="AF44" s="182">
        <v>643.14599999999996</v>
      </c>
      <c r="AG44" s="182" t="s">
        <v>3835</v>
      </c>
      <c r="AH44" s="39" t="s">
        <v>4064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35"/>
      <c r="C46" s="336" t="s">
        <v>5125</v>
      </c>
      <c r="D46" s="334" t="s">
        <v>5129</v>
      </c>
      <c r="E46" s="180" t="s">
        <v>5127</v>
      </c>
      <c r="F46" s="123" t="s">
        <v>5015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5654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5655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5659</v>
      </c>
      <c r="AE47" s="179" t="s">
        <v>4058</v>
      </c>
      <c r="AF47" s="182">
        <v>6.22</v>
      </c>
      <c r="AG47" s="182" t="s">
        <v>3840</v>
      </c>
      <c r="AH47" s="33" t="s">
        <v>4059</v>
      </c>
    </row>
    <row r="48" spans="2:34" ht="49.9" customHeight="1">
      <c r="B48" s="4"/>
      <c r="C48" s="12"/>
      <c r="D48" s="12"/>
      <c r="E48" s="12"/>
      <c r="F48" s="31" t="s">
        <v>5656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5659</v>
      </c>
      <c r="AE48" s="179" t="s">
        <v>4058</v>
      </c>
      <c r="AF48" s="182">
        <v>6.22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5760</v>
      </c>
      <c r="AF49" s="182">
        <v>203.70400000000001</v>
      </c>
      <c r="AG49" s="182" t="s">
        <v>3835</v>
      </c>
      <c r="AH49" s="39" t="s">
        <v>4064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35"/>
      <c r="C51" s="336" t="s">
        <v>5125</v>
      </c>
      <c r="D51" s="334" t="s">
        <v>5005</v>
      </c>
      <c r="E51" s="180" t="s">
        <v>4924</v>
      </c>
      <c r="F51" s="123" t="s">
        <v>5016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5654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5655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5660</v>
      </c>
      <c r="AE52" s="179" t="s">
        <v>4058</v>
      </c>
      <c r="AF52" s="182">
        <v>1.0680000000000001</v>
      </c>
      <c r="AG52" s="182" t="s">
        <v>3840</v>
      </c>
      <c r="AH52" s="33" t="s">
        <v>4059</v>
      </c>
    </row>
    <row r="53" spans="2:34" ht="49.9" customHeight="1">
      <c r="B53" s="4"/>
      <c r="C53" s="12"/>
      <c r="D53" s="12"/>
      <c r="E53" s="12"/>
      <c r="F53" s="31" t="s">
        <v>5656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5660</v>
      </c>
      <c r="AE53" s="179" t="s">
        <v>4058</v>
      </c>
      <c r="AF53" s="182">
        <v>1.0680000000000001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5760</v>
      </c>
      <c r="AF54" s="182">
        <v>33.795000000000002</v>
      </c>
      <c r="AG54" s="182" t="s">
        <v>3835</v>
      </c>
      <c r="AH54" s="39" t="s">
        <v>4064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35"/>
      <c r="C56" s="336" t="s">
        <v>5125</v>
      </c>
      <c r="D56" s="334" t="s">
        <v>5057</v>
      </c>
      <c r="E56" s="180" t="s">
        <v>5127</v>
      </c>
      <c r="F56" s="123" t="s">
        <v>5017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5654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5655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5661</v>
      </c>
      <c r="AE57" s="179" t="s">
        <v>4058</v>
      </c>
      <c r="AF57" s="182">
        <v>20.395</v>
      </c>
      <c r="AG57" s="182" t="s">
        <v>3840</v>
      </c>
      <c r="AH57" s="33" t="s">
        <v>4059</v>
      </c>
    </row>
    <row r="58" spans="2:34" ht="49.9" customHeight="1">
      <c r="B58" s="4"/>
      <c r="C58" s="12"/>
      <c r="D58" s="12"/>
      <c r="E58" s="12"/>
      <c r="F58" s="31" t="s">
        <v>5656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5661</v>
      </c>
      <c r="AE58" s="179" t="s">
        <v>4058</v>
      </c>
      <c r="AF58" s="182">
        <v>20.395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5760</v>
      </c>
      <c r="AF59" s="182">
        <v>379.75799999999998</v>
      </c>
      <c r="AG59" s="182" t="s">
        <v>3835</v>
      </c>
      <c r="AH59" s="39" t="s">
        <v>4064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35"/>
      <c r="C61" s="336" t="s">
        <v>5125</v>
      </c>
      <c r="D61" s="334" t="s">
        <v>5120</v>
      </c>
      <c r="E61" s="180" t="s">
        <v>5130</v>
      </c>
      <c r="F61" s="123" t="s">
        <v>5018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5654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5655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5662</v>
      </c>
      <c r="AE62" s="179" t="s">
        <v>4058</v>
      </c>
      <c r="AF62" s="182">
        <v>10.877000000000001</v>
      </c>
      <c r="AG62" s="182" t="s">
        <v>3840</v>
      </c>
      <c r="AH62" s="33" t="s">
        <v>4059</v>
      </c>
    </row>
    <row r="63" spans="2:34" ht="49.9" customHeight="1">
      <c r="B63" s="4"/>
      <c r="C63" s="12"/>
      <c r="D63" s="12"/>
      <c r="E63" s="12"/>
      <c r="F63" s="31" t="s">
        <v>5656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5662</v>
      </c>
      <c r="AE63" s="179" t="s">
        <v>4058</v>
      </c>
      <c r="AF63" s="182">
        <v>10.877000000000001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5760</v>
      </c>
      <c r="AF64" s="182">
        <v>222.495</v>
      </c>
      <c r="AG64" s="182" t="s">
        <v>3835</v>
      </c>
      <c r="AH64" s="39" t="s">
        <v>4064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35"/>
      <c r="C66" s="336" t="s">
        <v>5125</v>
      </c>
      <c r="D66" s="334" t="s">
        <v>5131</v>
      </c>
      <c r="E66" s="180" t="s">
        <v>4924</v>
      </c>
      <c r="F66" s="123" t="s">
        <v>5019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5654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5655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5663</v>
      </c>
      <c r="AE67" s="179" t="s">
        <v>4058</v>
      </c>
      <c r="AF67" s="182">
        <v>12.734999999999999</v>
      </c>
      <c r="AG67" s="182" t="s">
        <v>3840</v>
      </c>
      <c r="AH67" s="33" t="s">
        <v>4059</v>
      </c>
    </row>
    <row r="68" spans="2:34" ht="49.9" customHeight="1">
      <c r="B68" s="4"/>
      <c r="C68" s="12"/>
      <c r="D68" s="12"/>
      <c r="E68" s="12"/>
      <c r="F68" s="31" t="s">
        <v>5656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5663</v>
      </c>
      <c r="AE68" s="179" t="s">
        <v>4058</v>
      </c>
      <c r="AF68" s="182">
        <v>12.734999999999999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5760</v>
      </c>
      <c r="AF69" s="182">
        <v>349.05700000000002</v>
      </c>
      <c r="AG69" s="182" t="s">
        <v>3835</v>
      </c>
      <c r="AH69" s="39" t="s">
        <v>4064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35"/>
      <c r="C71" s="336" t="s">
        <v>5125</v>
      </c>
      <c r="D71" s="334" t="s">
        <v>5057</v>
      </c>
      <c r="E71" s="180" t="s">
        <v>5127</v>
      </c>
      <c r="F71" s="123" t="s">
        <v>5020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5654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5655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5664</v>
      </c>
      <c r="AE72" s="179" t="s">
        <v>4058</v>
      </c>
      <c r="AF72" s="182">
        <v>18.366</v>
      </c>
      <c r="AG72" s="182" t="s">
        <v>3840</v>
      </c>
      <c r="AH72" s="33" t="s">
        <v>4059</v>
      </c>
    </row>
    <row r="73" spans="2:34" ht="49.9" customHeight="1">
      <c r="B73" s="4"/>
      <c r="C73" s="12"/>
      <c r="D73" s="12"/>
      <c r="E73" s="12"/>
      <c r="F73" s="31" t="s">
        <v>5656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5664</v>
      </c>
      <c r="AE73" s="179" t="s">
        <v>4058</v>
      </c>
      <c r="AF73" s="182">
        <v>18.366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5760</v>
      </c>
      <c r="AF74" s="182">
        <v>329.51600000000002</v>
      </c>
      <c r="AG74" s="182" t="s">
        <v>3835</v>
      </c>
      <c r="AH74" s="39" t="s">
        <v>4064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35"/>
      <c r="C76" s="336" t="s">
        <v>5125</v>
      </c>
      <c r="D76" s="334" t="s">
        <v>5132</v>
      </c>
      <c r="E76" s="180" t="s">
        <v>5127</v>
      </c>
      <c r="F76" s="123" t="s">
        <v>5021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5654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5655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5665</v>
      </c>
      <c r="AE77" s="179" t="s">
        <v>4058</v>
      </c>
      <c r="AF77" s="182">
        <v>6.6</v>
      </c>
      <c r="AG77" s="182" t="s">
        <v>3840</v>
      </c>
      <c r="AH77" s="33" t="s">
        <v>4059</v>
      </c>
    </row>
    <row r="78" spans="2:34" ht="49.9" customHeight="1">
      <c r="B78" s="4"/>
      <c r="C78" s="12"/>
      <c r="D78" s="12"/>
      <c r="E78" s="12"/>
      <c r="F78" s="31" t="s">
        <v>5656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5665</v>
      </c>
      <c r="AE78" s="179" t="s">
        <v>4058</v>
      </c>
      <c r="AF78" s="182">
        <v>6.6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5760</v>
      </c>
      <c r="AF79" s="182">
        <v>156</v>
      </c>
      <c r="AG79" s="182" t="s">
        <v>3835</v>
      </c>
      <c r="AH79" s="39" t="s">
        <v>4064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35"/>
      <c r="C81" s="336" t="s">
        <v>5125</v>
      </c>
      <c r="D81" s="334" t="s">
        <v>5005</v>
      </c>
      <c r="E81" s="180" t="s">
        <v>4924</v>
      </c>
      <c r="F81" s="123" t="s">
        <v>5022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5654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5655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5666</v>
      </c>
      <c r="AE82" s="179" t="s">
        <v>4058</v>
      </c>
      <c r="AF82" s="182">
        <v>27.885999999999999</v>
      </c>
      <c r="AG82" s="182" t="s">
        <v>3840</v>
      </c>
      <c r="AH82" s="33" t="s">
        <v>4059</v>
      </c>
    </row>
    <row r="83" spans="2:34" ht="49.9" customHeight="1">
      <c r="B83" s="4"/>
      <c r="C83" s="12"/>
      <c r="D83" s="12"/>
      <c r="E83" s="12"/>
      <c r="F83" s="31" t="s">
        <v>5656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5666</v>
      </c>
      <c r="AE83" s="179" t="s">
        <v>4058</v>
      </c>
      <c r="AF83" s="182">
        <v>27.885999999999999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5760</v>
      </c>
      <c r="AF84" s="182">
        <v>513.76499999999999</v>
      </c>
      <c r="AG84" s="182" t="s">
        <v>3835</v>
      </c>
      <c r="AH84" s="39" t="s">
        <v>4064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35"/>
      <c r="C86" s="336" t="s">
        <v>5125</v>
      </c>
      <c r="D86" s="334" t="s">
        <v>5057</v>
      </c>
      <c r="E86" s="180" t="s">
        <v>5127</v>
      </c>
      <c r="F86" s="123" t="s">
        <v>5023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5654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5655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5667</v>
      </c>
      <c r="AE87" s="179" t="s">
        <v>4058</v>
      </c>
      <c r="AF87" s="182">
        <v>4.9279999999999999</v>
      </c>
      <c r="AG87" s="182" t="s">
        <v>3840</v>
      </c>
      <c r="AH87" s="33" t="s">
        <v>4059</v>
      </c>
    </row>
    <row r="88" spans="2:34" ht="49.9" customHeight="1">
      <c r="B88" s="4"/>
      <c r="C88" s="12"/>
      <c r="D88" s="12"/>
      <c r="E88" s="12"/>
      <c r="F88" s="31" t="s">
        <v>5656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5667</v>
      </c>
      <c r="AE88" s="179" t="s">
        <v>4058</v>
      </c>
      <c r="AF88" s="182">
        <v>4.9279999999999999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5760</v>
      </c>
      <c r="AF89" s="182">
        <v>81.233999999999995</v>
      </c>
      <c r="AG89" s="182" t="s">
        <v>3835</v>
      </c>
      <c r="AH89" s="39" t="s">
        <v>4064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35"/>
      <c r="C91" s="336" t="s">
        <v>5125</v>
      </c>
      <c r="D91" s="334" t="s">
        <v>5132</v>
      </c>
      <c r="E91" s="180" t="s">
        <v>4924</v>
      </c>
      <c r="F91" s="123" t="s">
        <v>5024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5654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5655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5668</v>
      </c>
      <c r="AE92" s="179" t="s">
        <v>4058</v>
      </c>
      <c r="AF92" s="182">
        <v>3.798</v>
      </c>
      <c r="AG92" s="182" t="s">
        <v>3840</v>
      </c>
      <c r="AH92" s="33" t="s">
        <v>4059</v>
      </c>
    </row>
    <row r="93" spans="2:34" ht="49.9" customHeight="1">
      <c r="B93" s="4"/>
      <c r="C93" s="12"/>
      <c r="D93" s="12"/>
      <c r="E93" s="12"/>
      <c r="F93" s="31" t="s">
        <v>5656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5668</v>
      </c>
      <c r="AE93" s="179" t="s">
        <v>4058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5760</v>
      </c>
      <c r="AF94" s="182">
        <v>49.204000000000001</v>
      </c>
      <c r="AG94" s="182" t="s">
        <v>3835</v>
      </c>
      <c r="AH94" s="39" t="s">
        <v>4064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4821</v>
      </c>
      <c r="D96" s="61"/>
      <c r="E96" s="61"/>
      <c r="F96" s="139"/>
      <c r="G96" s="38"/>
      <c r="H96" s="399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35"/>
      <c r="C97" s="336" t="s">
        <v>5125</v>
      </c>
      <c r="D97" s="334"/>
      <c r="E97" s="180" t="s">
        <v>4924</v>
      </c>
      <c r="F97" s="123" t="s">
        <v>5679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5669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5672</v>
      </c>
      <c r="G98" s="125" t="s">
        <v>5671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5670</v>
      </c>
      <c r="AE98" s="179" t="s">
        <v>4058</v>
      </c>
      <c r="AF98" s="182"/>
      <c r="AG98" s="182" t="s">
        <v>3840</v>
      </c>
      <c r="AH98" s="33" t="s">
        <v>4059</v>
      </c>
    </row>
    <row r="99" spans="2:34" ht="49.9" customHeight="1">
      <c r="B99" s="4"/>
      <c r="C99" s="12"/>
      <c r="D99" s="12"/>
      <c r="E99" s="12"/>
      <c r="F99" s="31" t="s">
        <v>5672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5670</v>
      </c>
      <c r="AE99" s="179" t="s">
        <v>4058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5760</v>
      </c>
      <c r="AF100" s="182"/>
      <c r="AG100" s="182" t="s">
        <v>3835</v>
      </c>
      <c r="AH100" s="39" t="s">
        <v>4064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5696</v>
      </c>
      <c r="D102" s="61"/>
      <c r="E102" s="61"/>
      <c r="F102" s="139"/>
      <c r="G102" s="38"/>
      <c r="H102" s="399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35"/>
      <c r="C103" s="336" t="s">
        <v>5125</v>
      </c>
      <c r="D103" s="334" t="s">
        <v>5641</v>
      </c>
      <c r="E103" s="180" t="s">
        <v>5127</v>
      </c>
      <c r="F103" s="123" t="s">
        <v>5640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5650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5647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5649</v>
      </c>
      <c r="AE104" s="179" t="s">
        <v>5642</v>
      </c>
      <c r="AF104" s="182">
        <v>89.832999999999998</v>
      </c>
      <c r="AG104" s="182" t="s">
        <v>3840</v>
      </c>
      <c r="AH104" s="33" t="s">
        <v>5643</v>
      </c>
    </row>
    <row r="105" spans="2:34" ht="49.9" customHeight="1">
      <c r="B105" s="4"/>
      <c r="C105" s="12"/>
      <c r="D105" s="12"/>
      <c r="E105" s="12"/>
      <c r="F105" s="31" t="s">
        <v>5648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5646</v>
      </c>
      <c r="AE105" s="179" t="s">
        <v>4058</v>
      </c>
      <c r="AF105" s="182">
        <v>89.832999999999998</v>
      </c>
      <c r="AG105" s="182" t="s">
        <v>5644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5760</v>
      </c>
      <c r="AF106" s="182">
        <v>2042.337</v>
      </c>
      <c r="AG106" s="182" t="s">
        <v>3835</v>
      </c>
      <c r="AH106" s="39" t="s">
        <v>5645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5697</v>
      </c>
      <c r="D108" s="61"/>
      <c r="E108" s="61"/>
      <c r="F108" s="139"/>
      <c r="G108" s="38"/>
      <c r="H108" s="399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35"/>
      <c r="C109" s="336" t="s">
        <v>5125</v>
      </c>
      <c r="D109" s="334"/>
      <c r="E109" s="180" t="s">
        <v>4924</v>
      </c>
      <c r="F109" s="123" t="s">
        <v>5652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5651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5647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5653</v>
      </c>
      <c r="AE110" s="179" t="s">
        <v>4058</v>
      </c>
      <c r="AF110" s="182"/>
      <c r="AG110" s="182" t="s">
        <v>3840</v>
      </c>
      <c r="AH110" s="33" t="s">
        <v>4059</v>
      </c>
    </row>
    <row r="111" spans="2:34" ht="49.9" customHeight="1">
      <c r="B111" s="4"/>
      <c r="C111" s="12"/>
      <c r="D111" s="12"/>
      <c r="E111" s="12"/>
      <c r="F111" s="31" t="s">
        <v>5648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5653</v>
      </c>
      <c r="AE111" s="179" t="s">
        <v>4058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5760</v>
      </c>
      <c r="AF112" s="182"/>
      <c r="AG112" s="182" t="s">
        <v>3835</v>
      </c>
      <c r="AH112" s="39" t="s">
        <v>4064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5698</v>
      </c>
      <c r="D114" s="61"/>
      <c r="E114" s="61"/>
      <c r="F114" s="139"/>
      <c r="G114" s="38"/>
      <c r="H114" s="399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35"/>
      <c r="C115" s="336" t="s">
        <v>5125</v>
      </c>
      <c r="D115" s="334"/>
      <c r="E115" s="180" t="s">
        <v>5618</v>
      </c>
      <c r="F115" s="123" t="s">
        <v>5676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5673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5450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5674</v>
      </c>
      <c r="AE116" s="179" t="s">
        <v>4058</v>
      </c>
      <c r="AF116" s="182"/>
      <c r="AG116" s="182" t="s">
        <v>3840</v>
      </c>
      <c r="AH116" s="33" t="s">
        <v>4059</v>
      </c>
    </row>
    <row r="117" spans="2:34" ht="49.9" customHeight="1">
      <c r="B117" s="4"/>
      <c r="C117" s="12"/>
      <c r="D117" s="12"/>
      <c r="E117" s="12"/>
      <c r="F117" s="31" t="s">
        <v>5452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4058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5760</v>
      </c>
      <c r="AF118" s="182"/>
      <c r="AG118" s="182" t="s">
        <v>3835</v>
      </c>
      <c r="AH118" s="39" t="s">
        <v>4064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5699</v>
      </c>
      <c r="D120" s="61"/>
      <c r="E120" s="61"/>
      <c r="F120" s="139"/>
      <c r="G120" s="38"/>
      <c r="H120" s="399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35"/>
      <c r="C121" s="336" t="s">
        <v>5125</v>
      </c>
      <c r="D121" s="334"/>
      <c r="E121" s="180" t="s">
        <v>5127</v>
      </c>
      <c r="F121" s="123" t="s">
        <v>5683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4845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5134</v>
      </c>
      <c r="C124" s="61" t="s">
        <v>5700</v>
      </c>
      <c r="D124" s="61"/>
      <c r="E124" s="61"/>
      <c r="F124" s="139"/>
      <c r="G124" s="38"/>
      <c r="H124" s="399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35"/>
      <c r="C125" s="336" t="s">
        <v>5125</v>
      </c>
      <c r="D125" s="334"/>
      <c r="E125" s="180" t="s">
        <v>4924</v>
      </c>
      <c r="F125" s="123" t="s">
        <v>5684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4847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5692</v>
      </c>
      <c r="D128" s="61"/>
      <c r="E128" s="61"/>
      <c r="F128" s="139"/>
      <c r="G128" s="38"/>
      <c r="H128" s="399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35"/>
      <c r="C129" s="336" t="s">
        <v>5125</v>
      </c>
      <c r="D129" s="334" t="s">
        <v>5462</v>
      </c>
      <c r="E129" s="180" t="s">
        <v>5133</v>
      </c>
      <c r="F129" s="123" t="s">
        <v>5675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4849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5450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5451</v>
      </c>
      <c r="AE130" s="179" t="s">
        <v>4058</v>
      </c>
      <c r="AF130" s="182">
        <v>8.2629999999999999</v>
      </c>
      <c r="AG130" s="182" t="s">
        <v>3840</v>
      </c>
      <c r="AH130" s="33" t="s">
        <v>4059</v>
      </c>
    </row>
    <row r="131" spans="2:34" ht="49.9" customHeight="1">
      <c r="B131" s="4"/>
      <c r="C131" s="12"/>
      <c r="D131" s="12"/>
      <c r="E131" s="12"/>
      <c r="F131" s="31" t="s">
        <v>5452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4058</v>
      </c>
      <c r="AF131" s="182">
        <v>8.2629999999999999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5760</v>
      </c>
      <c r="AF132" s="182">
        <v>269.935</v>
      </c>
      <c r="AG132" s="182" t="s">
        <v>3835</v>
      </c>
      <c r="AH132" s="39" t="s">
        <v>4064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4823</v>
      </c>
      <c r="D134" s="61"/>
      <c r="E134" s="61"/>
      <c r="F134" s="139"/>
      <c r="G134" s="38"/>
      <c r="H134" s="399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35"/>
      <c r="C135" s="336" t="s">
        <v>5125</v>
      </c>
      <c r="D135" s="334" t="s">
        <v>5442</v>
      </c>
      <c r="E135" s="180" t="s">
        <v>5127</v>
      </c>
      <c r="F135" s="123" t="s">
        <v>5682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4850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5443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5444</v>
      </c>
      <c r="AF136" s="182"/>
      <c r="AG136" s="182" t="s">
        <v>5445</v>
      </c>
      <c r="AH136" s="33" t="s">
        <v>4059</v>
      </c>
    </row>
    <row r="137" spans="2:34" ht="49.9" customHeight="1">
      <c r="B137" s="5"/>
      <c r="C137" s="85"/>
      <c r="D137" s="85"/>
      <c r="E137" s="85"/>
      <c r="F137" s="31" t="s">
        <v>5446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5447</v>
      </c>
      <c r="AF137" s="182"/>
      <c r="AG137" s="182" t="s">
        <v>5448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5760</v>
      </c>
      <c r="AF138" s="182"/>
      <c r="AG138" s="182" t="s">
        <v>3835</v>
      </c>
      <c r="AH138" s="39" t="s">
        <v>4064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5702</v>
      </c>
      <c r="C140" s="61" t="s">
        <v>5701</v>
      </c>
      <c r="D140" s="61"/>
      <c r="E140" s="61"/>
      <c r="F140" s="139"/>
      <c r="G140" s="38"/>
      <c r="H140" s="399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35"/>
      <c r="C141" s="336" t="s">
        <v>3730</v>
      </c>
      <c r="D141" s="334"/>
      <c r="E141" s="180" t="s">
        <v>4924</v>
      </c>
      <c r="F141" s="123" t="s">
        <v>5708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4846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5705</v>
      </c>
      <c r="C144" s="61" t="s">
        <v>5703</v>
      </c>
      <c r="D144" s="61"/>
      <c r="E144" s="61"/>
      <c r="F144" s="139"/>
      <c r="G144" s="38"/>
      <c r="H144" s="399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35"/>
      <c r="C145" s="336" t="s">
        <v>3730</v>
      </c>
      <c r="D145" s="334"/>
      <c r="E145" s="180" t="s">
        <v>4924</v>
      </c>
      <c r="F145" s="123" t="s">
        <v>5707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4846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5704</v>
      </c>
      <c r="D148" s="61"/>
      <c r="E148" s="61"/>
      <c r="F148" s="139"/>
      <c r="G148" s="38"/>
      <c r="H148" s="399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35"/>
      <c r="C149" s="336" t="s">
        <v>4084</v>
      </c>
      <c r="D149" s="334" t="s">
        <v>5449</v>
      </c>
      <c r="E149" s="180" t="s">
        <v>5127</v>
      </c>
      <c r="F149" s="123" t="s">
        <v>5685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4843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5450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5451</v>
      </c>
      <c r="AE150" s="179" t="s">
        <v>4058</v>
      </c>
      <c r="AF150" s="182"/>
      <c r="AG150" s="182" t="s">
        <v>3840</v>
      </c>
      <c r="AH150" s="33" t="s">
        <v>4059</v>
      </c>
    </row>
    <row r="151" spans="2:34" ht="49.9" customHeight="1">
      <c r="B151" s="4"/>
      <c r="C151" s="12"/>
      <c r="D151" s="12"/>
      <c r="E151" s="12"/>
      <c r="F151" s="31" t="s">
        <v>5452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4058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5760</v>
      </c>
      <c r="AF152" s="182"/>
      <c r="AG152" s="182" t="s">
        <v>3835</v>
      </c>
      <c r="AH152" s="39" t="s">
        <v>4064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5687</v>
      </c>
      <c r="D154" s="61"/>
      <c r="E154" s="61"/>
      <c r="F154" s="139"/>
      <c r="G154" s="38"/>
      <c r="H154" s="399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35"/>
      <c r="C155" s="336" t="s">
        <v>3730</v>
      </c>
      <c r="D155" s="334"/>
      <c r="E155" s="180" t="s">
        <v>4924</v>
      </c>
      <c r="F155" s="123" t="s">
        <v>5706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4843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5450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5451</v>
      </c>
      <c r="AE156" s="179" t="s">
        <v>4058</v>
      </c>
      <c r="AF156" s="182"/>
      <c r="AG156" s="182" t="s">
        <v>3840</v>
      </c>
      <c r="AH156" s="33" t="s">
        <v>4059</v>
      </c>
    </row>
    <row r="157" spans="2:34" ht="49.9" customHeight="1">
      <c r="B157" s="4"/>
      <c r="C157" s="12"/>
      <c r="D157" s="12"/>
      <c r="E157" s="12"/>
      <c r="F157" s="31" t="s">
        <v>5452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4058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5760</v>
      </c>
      <c r="AF158" s="182"/>
      <c r="AG158" s="182" t="s">
        <v>3835</v>
      </c>
      <c r="AH158" s="39" t="s">
        <v>4064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4867</v>
      </c>
    </row>
    <row r="2" spans="2:34" ht="49.9" customHeight="1">
      <c r="B2" s="29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 t="s">
        <v>1947</v>
      </c>
    </row>
    <row r="3" spans="2:34" ht="34.9" customHeight="1">
      <c r="B3" s="25">
        <v>7</v>
      </c>
      <c r="C3" s="26" t="s">
        <v>4866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4851</v>
      </c>
      <c r="D4" s="61"/>
      <c r="E4" s="61"/>
      <c r="F4" s="21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35"/>
      <c r="C5" s="336" t="s">
        <v>5105</v>
      </c>
      <c r="D5" s="334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4852</v>
      </c>
      <c r="D8" s="61"/>
      <c r="E8" s="61"/>
      <c r="F8" s="21"/>
      <c r="G8" s="38"/>
      <c r="H8" s="399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35"/>
      <c r="C9" s="336" t="s">
        <v>5105</v>
      </c>
      <c r="D9" s="334" t="s">
        <v>5237</v>
      </c>
      <c r="E9" s="180" t="s">
        <v>5621</v>
      </c>
      <c r="F9" s="123" t="s">
        <v>5235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5240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4854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5239</v>
      </c>
      <c r="AE10" s="179" t="s">
        <v>3938</v>
      </c>
      <c r="AF10" s="180">
        <v>59.606000000000002</v>
      </c>
      <c r="AG10" s="180" t="s">
        <v>3909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35"/>
      <c r="C12" s="336" t="s">
        <v>3772</v>
      </c>
      <c r="D12" s="334" t="s">
        <v>5237</v>
      </c>
      <c r="E12" s="180" t="s">
        <v>5238</v>
      </c>
      <c r="F12" s="123" t="s">
        <v>5245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5241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4854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5244</v>
      </c>
      <c r="AE13" s="179" t="s">
        <v>3938</v>
      </c>
      <c r="AF13" s="180">
        <v>5.6349999999999998</v>
      </c>
      <c r="AG13" s="180" t="s">
        <v>3909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5242</v>
      </c>
      <c r="O14" s="14">
        <v>0</v>
      </c>
      <c r="P14" s="14">
        <v>0</v>
      </c>
      <c r="Q14" s="14">
        <v>0</v>
      </c>
      <c r="R14" s="14">
        <v>0</v>
      </c>
      <c r="S14" s="14" t="s">
        <v>5243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4862</v>
      </c>
    </row>
    <row r="2" spans="2:203" ht="49.9" customHeight="1">
      <c r="B2" s="29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/>
    </row>
    <row r="3" spans="2:203" ht="34.9" customHeight="1">
      <c r="B3" s="25">
        <v>8</v>
      </c>
      <c r="C3" s="26" t="s">
        <v>4863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5343</v>
      </c>
      <c r="D4" s="61"/>
      <c r="E4" s="61"/>
      <c r="F4" s="20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5352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35"/>
      <c r="C6" s="336" t="s">
        <v>5125</v>
      </c>
      <c r="D6" s="334" t="s">
        <v>5263</v>
      </c>
      <c r="E6" s="180" t="s">
        <v>5264</v>
      </c>
      <c r="F6" s="436" t="s">
        <v>5289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5258</v>
      </c>
      <c r="AE7" s="179" t="s">
        <v>5247</v>
      </c>
      <c r="AF7" s="180"/>
      <c r="AG7" s="180" t="s">
        <v>4856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35"/>
      <c r="C9" s="336" t="s">
        <v>5125</v>
      </c>
      <c r="D9" s="334"/>
      <c r="E9" s="180"/>
      <c r="F9" s="123" t="s">
        <v>5277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5247</v>
      </c>
      <c r="AF10" s="180"/>
      <c r="AG10" s="180" t="s">
        <v>4856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35"/>
      <c r="C12" s="336" t="s">
        <v>3730</v>
      </c>
      <c r="D12" s="334"/>
      <c r="E12" s="180"/>
      <c r="F12" s="123" t="s">
        <v>5271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5258</v>
      </c>
      <c r="AE13" s="179" t="s">
        <v>5247</v>
      </c>
      <c r="AF13" s="180"/>
      <c r="AG13" s="180" t="s">
        <v>4856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35"/>
      <c r="C15" s="336" t="s">
        <v>3730</v>
      </c>
      <c r="D15" s="334"/>
      <c r="E15" s="180"/>
      <c r="F15" s="123" t="s">
        <v>5279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5247</v>
      </c>
      <c r="AF16" s="180"/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5353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35"/>
      <c r="C19" s="336" t="s">
        <v>5125</v>
      </c>
      <c r="D19" s="334"/>
      <c r="E19" s="180"/>
      <c r="F19" s="123" t="s">
        <v>5268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5247</v>
      </c>
      <c r="AF20" s="180"/>
      <c r="AG20" s="180" t="s">
        <v>4856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35"/>
      <c r="C22" s="336" t="s">
        <v>3730</v>
      </c>
      <c r="D22" s="334"/>
      <c r="E22" s="180"/>
      <c r="F22" s="123" t="s">
        <v>5280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5247</v>
      </c>
      <c r="AF23" s="180"/>
      <c r="AG23" s="180" t="s">
        <v>4856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5354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35"/>
      <c r="C26" s="336" t="s">
        <v>3730</v>
      </c>
      <c r="D26" s="334" t="s">
        <v>5263</v>
      </c>
      <c r="E26" s="180" t="s">
        <v>5264</v>
      </c>
      <c r="F26" s="436" t="s">
        <v>5292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5297</v>
      </c>
      <c r="AE27" s="179" t="s">
        <v>5247</v>
      </c>
      <c r="AF27" s="180"/>
      <c r="AG27" s="180" t="s">
        <v>4856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5294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35"/>
      <c r="C30" s="336" t="s">
        <v>3730</v>
      </c>
      <c r="D30" s="334" t="s">
        <v>5263</v>
      </c>
      <c r="E30" s="180" t="s">
        <v>5264</v>
      </c>
      <c r="F30" s="436" t="s">
        <v>5296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5297</v>
      </c>
      <c r="AE31" s="179" t="s">
        <v>5247</v>
      </c>
      <c r="AF31" s="180"/>
      <c r="AG31" s="180" t="s">
        <v>4856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5344</v>
      </c>
      <c r="D33" s="61"/>
      <c r="E33" s="61"/>
      <c r="F33" s="20"/>
      <c r="G33" s="38"/>
      <c r="H33" s="399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5355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35"/>
      <c r="C35" s="336" t="s">
        <v>5125</v>
      </c>
      <c r="D35" s="334"/>
      <c r="E35" s="180"/>
      <c r="F35" s="123" t="s">
        <v>5273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5247</v>
      </c>
      <c r="AF36" s="180"/>
      <c r="AG36" s="180" t="s">
        <v>4856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35"/>
      <c r="C38" s="336" t="s">
        <v>5125</v>
      </c>
      <c r="D38" s="334"/>
      <c r="E38" s="180"/>
      <c r="F38" s="123" t="s">
        <v>5283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5247</v>
      </c>
      <c r="AF39" s="180"/>
      <c r="AG39" s="180" t="s">
        <v>4856</v>
      </c>
      <c r="AH39" s="33"/>
    </row>
    <row r="40" spans="2:34" ht="34.9" customHeight="1">
      <c r="B40" s="335"/>
      <c r="C40" s="336" t="s">
        <v>3730</v>
      </c>
      <c r="D40" s="334"/>
      <c r="E40" s="180"/>
      <c r="F40" s="123" t="s">
        <v>5286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5247</v>
      </c>
      <c r="AF41" s="180"/>
      <c r="AG41" s="180" t="s">
        <v>4856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35"/>
      <c r="C43" s="336" t="s">
        <v>3730</v>
      </c>
      <c r="D43" s="334"/>
      <c r="E43" s="180"/>
      <c r="F43" s="123" t="s">
        <v>5275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5247</v>
      </c>
      <c r="AF44" s="180"/>
      <c r="AG44" s="180" t="s">
        <v>4856</v>
      </c>
      <c r="AH44" s="33"/>
    </row>
    <row r="45" spans="2:34" ht="33" customHeight="1">
      <c r="B45" s="185"/>
      <c r="C45" s="186"/>
      <c r="D45" s="186"/>
      <c r="E45" s="186"/>
      <c r="F45" s="191" t="s">
        <v>5356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35"/>
      <c r="C46" s="336" t="s">
        <v>5125</v>
      </c>
      <c r="D46" s="334"/>
      <c r="E46" s="180"/>
      <c r="F46" s="123" t="s">
        <v>5285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4065</v>
      </c>
      <c r="AE47" s="179" t="s">
        <v>5247</v>
      </c>
      <c r="AF47" s="180"/>
      <c r="AG47" s="180" t="s">
        <v>4856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35"/>
      <c r="C49" s="336" t="s">
        <v>3730</v>
      </c>
      <c r="D49" s="334"/>
      <c r="E49" s="180"/>
      <c r="F49" s="123" t="s">
        <v>5287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5247</v>
      </c>
      <c r="AF50" s="180"/>
      <c r="AG50" s="180" t="s">
        <v>4856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5357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35"/>
      <c r="C53" s="336" t="s">
        <v>5125</v>
      </c>
      <c r="D53" s="334" t="s">
        <v>5252</v>
      </c>
      <c r="E53" s="180" t="s">
        <v>5607</v>
      </c>
      <c r="F53" s="123" t="s">
        <v>5604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5254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5250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5251</v>
      </c>
      <c r="AE54" s="179" t="s">
        <v>5247</v>
      </c>
      <c r="AF54" s="180">
        <v>1</v>
      </c>
      <c r="AG54" s="180" t="s">
        <v>4856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4855</v>
      </c>
      <c r="D56" s="61"/>
      <c r="E56" s="61"/>
      <c r="F56" s="20"/>
      <c r="G56" s="38"/>
      <c r="H56" s="399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5358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35"/>
      <c r="C58" s="336" t="s">
        <v>5125</v>
      </c>
      <c r="D58" s="334" t="s">
        <v>5252</v>
      </c>
      <c r="E58" s="180" t="s">
        <v>5253</v>
      </c>
      <c r="F58" s="123" t="s">
        <v>5248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5257</v>
      </c>
      <c r="AE59" s="179" t="s">
        <v>5247</v>
      </c>
      <c r="AF59" s="180">
        <v>1</v>
      </c>
      <c r="AG59" s="180" t="s">
        <v>4856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5359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35"/>
      <c r="C62" s="336" t="s">
        <v>5125</v>
      </c>
      <c r="D62" s="334"/>
      <c r="E62" s="180"/>
      <c r="F62" s="123" t="s">
        <v>5261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5255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5256</v>
      </c>
      <c r="AE63" s="179" t="s">
        <v>5247</v>
      </c>
      <c r="AF63" s="180"/>
      <c r="AG63" s="180" t="s">
        <v>4856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4864</v>
      </c>
    </row>
    <row r="2" spans="2:34" ht="49.9" customHeight="1">
      <c r="B2" s="29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/>
    </row>
    <row r="3" spans="2:34" ht="34.9" customHeight="1">
      <c r="B3" s="25">
        <v>9</v>
      </c>
      <c r="C3" s="26" t="s">
        <v>4865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4857</v>
      </c>
      <c r="D4" s="61"/>
      <c r="E4" s="61"/>
      <c r="F4" s="20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5360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35"/>
      <c r="C6" s="336" t="s">
        <v>5125</v>
      </c>
      <c r="D6" s="334"/>
      <c r="E6" s="180"/>
      <c r="F6" s="123" t="s">
        <v>4858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4856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5361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35"/>
      <c r="C10" s="336" t="s">
        <v>5125</v>
      </c>
      <c r="D10" s="334"/>
      <c r="E10" s="180"/>
      <c r="F10" s="123" t="s">
        <v>5415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4068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4856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4859</v>
      </c>
      <c r="D13" s="61"/>
      <c r="E13" s="61"/>
      <c r="F13" s="20"/>
      <c r="G13" s="38"/>
      <c r="H13" s="399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5362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35"/>
      <c r="C15" s="336" t="s">
        <v>5125</v>
      </c>
      <c r="D15" s="334" t="s">
        <v>5412</v>
      </c>
      <c r="E15" s="180" t="s">
        <v>5413</v>
      </c>
      <c r="F15" s="436" t="s">
        <v>5422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5419</v>
      </c>
      <c r="AE16" s="179" t="s">
        <v>5247</v>
      </c>
      <c r="AF16" s="180"/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35"/>
      <c r="C18" s="336" t="s">
        <v>4084</v>
      </c>
      <c r="D18" s="334" t="s">
        <v>5412</v>
      </c>
      <c r="E18" s="180" t="s">
        <v>5332</v>
      </c>
      <c r="F18" s="436" t="s">
        <v>5424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5423</v>
      </c>
      <c r="AE19" s="179" t="s">
        <v>5247</v>
      </c>
      <c r="AF19" s="180"/>
      <c r="AG19" s="180" t="s">
        <v>4856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35"/>
      <c r="C21" s="336" t="s">
        <v>4084</v>
      </c>
      <c r="D21" s="334" t="s">
        <v>5439</v>
      </c>
      <c r="E21" s="180" t="s">
        <v>5332</v>
      </c>
      <c r="F21" s="123" t="s">
        <v>5438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5437</v>
      </c>
      <c r="AE22" s="179" t="s">
        <v>5247</v>
      </c>
      <c r="AF22" s="180">
        <v>28</v>
      </c>
      <c r="AG22" s="180" t="s">
        <v>4856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4067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35"/>
      <c r="C25" s="336" t="s">
        <v>5125</v>
      </c>
      <c r="D25" s="334" t="s">
        <v>5412</v>
      </c>
      <c r="E25" s="180" t="s">
        <v>5413</v>
      </c>
      <c r="F25" s="123" t="s">
        <v>5417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4069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5420</v>
      </c>
      <c r="AE26" s="179" t="s">
        <v>5414</v>
      </c>
      <c r="AF26" s="180">
        <v>1</v>
      </c>
      <c r="AG26" s="180" t="s">
        <v>4856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35"/>
      <c r="C28" s="336" t="s">
        <v>4084</v>
      </c>
      <c r="D28" s="334" t="s">
        <v>5412</v>
      </c>
      <c r="E28" s="180" t="s">
        <v>5413</v>
      </c>
      <c r="F28" s="436" t="s">
        <v>5418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4069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5421</v>
      </c>
      <c r="AE29" s="179" t="s">
        <v>5414</v>
      </c>
      <c r="AF29" s="180">
        <v>1</v>
      </c>
      <c r="AG29" s="180" t="s">
        <v>4856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4860</v>
      </c>
      <c r="D31" s="61"/>
      <c r="E31" s="61"/>
      <c r="F31" s="20"/>
      <c r="G31" s="38"/>
      <c r="H31" s="399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4070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35"/>
      <c r="C33" s="336" t="s">
        <v>5125</v>
      </c>
      <c r="D33" s="334" t="s">
        <v>5412</v>
      </c>
      <c r="E33" s="180" t="s">
        <v>5413</v>
      </c>
      <c r="F33" s="436" t="s">
        <v>5434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5436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5435</v>
      </c>
      <c r="AE34" s="179" t="s">
        <v>5414</v>
      </c>
      <c r="AF34" s="180">
        <v>1</v>
      </c>
      <c r="AG34" s="180" t="s">
        <v>4856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4722</v>
      </c>
      <c r="D36" s="61"/>
      <c r="E36" s="61"/>
      <c r="F36" s="20"/>
      <c r="G36" s="38"/>
      <c r="H36" s="399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35"/>
      <c r="C38" s="336" t="s">
        <v>4084</v>
      </c>
      <c r="D38" s="334"/>
      <c r="E38" s="180"/>
      <c r="F38" s="123" t="s">
        <v>5432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5431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5433</v>
      </c>
      <c r="AE39" s="179"/>
      <c r="AF39" s="180"/>
      <c r="AG39" s="180" t="s">
        <v>4856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5428</v>
      </c>
      <c r="D41" s="61"/>
      <c r="E41" s="61"/>
      <c r="F41" s="20"/>
      <c r="G41" s="38"/>
      <c r="H41" s="399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35"/>
      <c r="C42" s="336" t="s">
        <v>4084</v>
      </c>
      <c r="D42" s="334"/>
      <c r="E42" s="180"/>
      <c r="F42" s="123" t="s">
        <v>5429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4856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55" zoomScaleNormal="100" zoomScaleSheetLayoutView="55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 t="s">
        <v>1947</v>
      </c>
    </row>
    <row r="3" spans="2:34" ht="34.9" customHeight="1">
      <c r="B3" s="25">
        <v>10</v>
      </c>
      <c r="C3" s="26" t="s">
        <v>4876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4874</v>
      </c>
      <c r="D4" s="61"/>
      <c r="E4" s="61"/>
      <c r="F4" s="20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35"/>
      <c r="C5" s="336" t="s">
        <v>5135</v>
      </c>
      <c r="D5" s="334"/>
      <c r="E5" s="180"/>
      <c r="F5" s="123" t="s">
        <v>4878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4877</v>
      </c>
      <c r="D8" s="61"/>
      <c r="E8" s="61"/>
      <c r="F8" s="62"/>
      <c r="G8" s="38"/>
      <c r="H8" s="399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35"/>
      <c r="C9" s="336" t="s">
        <v>5135</v>
      </c>
      <c r="D9" s="334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4880</v>
      </c>
      <c r="D12" s="61"/>
      <c r="E12" s="61"/>
      <c r="F12" s="62"/>
      <c r="G12" s="38"/>
      <c r="H12" s="399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35"/>
      <c r="C13" s="336" t="s">
        <v>5135</v>
      </c>
      <c r="D13" s="334" t="s">
        <v>5474</v>
      </c>
      <c r="E13" s="180" t="s">
        <v>5475</v>
      </c>
      <c r="F13" s="123" t="s">
        <v>4895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3954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5323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5324</v>
      </c>
      <c r="AF15" s="180">
        <v>0.76700000000000002</v>
      </c>
      <c r="AG15" s="180" t="s">
        <v>3840</v>
      </c>
      <c r="AH15" s="39" t="s">
        <v>5326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5325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4882</v>
      </c>
      <c r="D18" s="61"/>
      <c r="E18" s="61"/>
      <c r="F18" s="62"/>
      <c r="G18" s="38"/>
      <c r="H18" s="399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35"/>
      <c r="C19" s="336" t="s">
        <v>5135</v>
      </c>
      <c r="D19" s="334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4884</v>
      </c>
      <c r="D22" s="61"/>
      <c r="E22" s="61"/>
      <c r="F22" s="62"/>
      <c r="G22" s="38"/>
      <c r="H22" s="399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35"/>
      <c r="C23" s="336" t="s">
        <v>5135</v>
      </c>
      <c r="D23" s="334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4886</v>
      </c>
      <c r="D26" s="61"/>
      <c r="E26" s="61"/>
      <c r="F26" s="62"/>
      <c r="G26" s="38"/>
      <c r="H26" s="399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35"/>
      <c r="C27" s="336" t="s">
        <v>5135</v>
      </c>
      <c r="D27" s="334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4887</v>
      </c>
      <c r="D30" s="61"/>
      <c r="E30" s="61"/>
      <c r="F30" s="62"/>
      <c r="G30" s="38"/>
      <c r="H30" s="399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35"/>
      <c r="C31" s="336" t="s">
        <v>5135</v>
      </c>
      <c r="D31" s="334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4889</v>
      </c>
      <c r="D34" s="61"/>
      <c r="E34" s="61"/>
      <c r="F34" s="62"/>
      <c r="G34" s="38"/>
      <c r="H34" s="399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35"/>
      <c r="C35" s="336" t="s">
        <v>5135</v>
      </c>
      <c r="D35" s="334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4891</v>
      </c>
      <c r="D38" s="61"/>
      <c r="E38" s="61"/>
      <c r="F38" s="62"/>
      <c r="G38" s="38"/>
      <c r="H38" s="399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35"/>
      <c r="C39" s="336" t="s">
        <v>5135</v>
      </c>
      <c r="D39" s="334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4890</v>
      </c>
      <c r="C42" s="61" t="s">
        <v>4892</v>
      </c>
      <c r="D42" s="61"/>
      <c r="E42" s="61"/>
      <c r="F42" s="62"/>
      <c r="G42" s="38"/>
      <c r="H42" s="399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35"/>
      <c r="C43" s="336" t="s">
        <v>5135</v>
      </c>
      <c r="D43" s="334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4894</v>
      </c>
      <c r="D46" s="61"/>
      <c r="E46" s="61"/>
      <c r="F46" s="62"/>
      <c r="G46" s="38"/>
      <c r="H46" s="399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35"/>
      <c r="C47" s="336" t="s">
        <v>5135</v>
      </c>
      <c r="D47" s="334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4896</v>
      </c>
    </row>
    <row r="2" spans="2:34" ht="49.9" customHeight="1">
      <c r="B2" s="29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/>
    </row>
    <row r="3" spans="2:34" ht="34.9" customHeight="1">
      <c r="B3" s="25">
        <v>11</v>
      </c>
      <c r="C3" s="26" t="s">
        <v>4897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4898</v>
      </c>
      <c r="D4" s="61"/>
      <c r="E4" s="61"/>
      <c r="F4" s="20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35"/>
      <c r="C5" s="336" t="s">
        <v>5135</v>
      </c>
      <c r="D5" s="334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4900</v>
      </c>
      <c r="D8" s="61"/>
      <c r="E8" s="61"/>
      <c r="F8" s="62"/>
      <c r="G8" s="38"/>
      <c r="H8" s="399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5351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35"/>
      <c r="C10" s="336" t="s">
        <v>5135</v>
      </c>
      <c r="D10" s="334" t="s">
        <v>5346</v>
      </c>
      <c r="E10" s="180" t="s">
        <v>5608</v>
      </c>
      <c r="F10" s="123" t="s">
        <v>5349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5367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5363</v>
      </c>
      <c r="AE11" s="179" t="s">
        <v>5364</v>
      </c>
      <c r="AF11" s="182"/>
      <c r="AG11" s="182" t="s">
        <v>5365</v>
      </c>
      <c r="AH11" s="33"/>
    </row>
    <row r="12" spans="2:34" ht="49.9" customHeight="1">
      <c r="B12" s="4"/>
      <c r="C12" s="32"/>
      <c r="D12" s="32"/>
      <c r="E12" s="32"/>
      <c r="F12" s="31" t="s">
        <v>5368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5363</v>
      </c>
      <c r="AE12" s="179" t="s">
        <v>5364</v>
      </c>
      <c r="AF12" s="182"/>
      <c r="AG12" s="182" t="s">
        <v>5365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5351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35"/>
      <c r="C15" s="336" t="s">
        <v>3731</v>
      </c>
      <c r="D15" s="334" t="s">
        <v>5476</v>
      </c>
      <c r="E15" s="180" t="s">
        <v>5347</v>
      </c>
      <c r="F15" s="436" t="s">
        <v>5477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5367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5363</v>
      </c>
      <c r="AE16" s="179" t="s">
        <v>3992</v>
      </c>
      <c r="AF16" s="182">
        <v>181.102</v>
      </c>
      <c r="AG16" s="182" t="s">
        <v>5365</v>
      </c>
      <c r="AH16" s="33"/>
    </row>
    <row r="17" spans="2:34" ht="49.9" customHeight="1">
      <c r="B17" s="4"/>
      <c r="C17" s="32"/>
      <c r="D17" s="32"/>
      <c r="E17" s="32"/>
      <c r="F17" s="31" t="s">
        <v>5368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5363</v>
      </c>
      <c r="AE17" s="179" t="s">
        <v>3992</v>
      </c>
      <c r="AF17" s="182">
        <v>181.102</v>
      </c>
      <c r="AG17" s="182" t="s">
        <v>5365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5366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35"/>
      <c r="C20" s="336" t="s">
        <v>3731</v>
      </c>
      <c r="D20" s="334"/>
      <c r="E20" s="180"/>
      <c r="F20" s="123" t="s">
        <v>5371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5363</v>
      </c>
      <c r="AE21" s="179" t="s">
        <v>5364</v>
      </c>
      <c r="AF21" s="182"/>
      <c r="AG21" s="182" t="s">
        <v>5365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5363</v>
      </c>
      <c r="AE22" s="179" t="s">
        <v>5364</v>
      </c>
      <c r="AF22" s="182"/>
      <c r="AG22" s="182" t="s">
        <v>5365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4902</v>
      </c>
      <c r="D24" s="61"/>
      <c r="E24" s="61"/>
      <c r="F24" s="62"/>
      <c r="G24" s="38"/>
      <c r="H24" s="399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35"/>
      <c r="C25" s="336" t="s">
        <v>5135</v>
      </c>
      <c r="D25" s="334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10" activePane="bottomRight" state="frozen"/>
      <selection activeCell="N104" sqref="N104"/>
      <selection pane="topRight" activeCell="N104" sqref="N104"/>
      <selection pane="bottomLeft" activeCell="N104" sqref="N104"/>
      <selection pane="bottomRight" activeCell="AD5" sqref="AD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5201</v>
      </c>
    </row>
    <row r="2" spans="2:34" ht="49.9" customHeight="1">
      <c r="B2" s="29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 t="s">
        <v>1947</v>
      </c>
    </row>
    <row r="3" spans="2:34" ht="34.9" customHeight="1">
      <c r="B3" s="25">
        <v>13</v>
      </c>
      <c r="C3" s="26" t="s">
        <v>5202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5204</v>
      </c>
      <c r="D4" s="61"/>
      <c r="E4" s="61"/>
      <c r="F4" s="20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35"/>
      <c r="C5" s="336" t="s">
        <v>5203</v>
      </c>
      <c r="D5" s="334" t="s">
        <v>5207</v>
      </c>
      <c r="E5" s="180" t="s">
        <v>5544</v>
      </c>
      <c r="F5" s="123" t="s">
        <v>5440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5205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5542</v>
      </c>
      <c r="AF6" s="180"/>
      <c r="AG6" s="180" t="s">
        <v>5543</v>
      </c>
      <c r="AH6" s="33"/>
    </row>
    <row r="7" spans="2:34" ht="49.9" customHeight="1">
      <c r="B7" s="4"/>
      <c r="C7" s="32"/>
      <c r="D7" s="32"/>
      <c r="E7" s="32"/>
      <c r="F7" s="31" t="s">
        <v>5206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5195</v>
      </c>
      <c r="D9" s="61"/>
      <c r="E9" s="61"/>
      <c r="F9" s="62"/>
      <c r="G9" s="38"/>
      <c r="H9" s="399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35"/>
      <c r="C10" s="336" t="s">
        <v>5203</v>
      </c>
      <c r="D10" s="334" t="s">
        <v>5207</v>
      </c>
      <c r="E10" s="180"/>
      <c r="F10" s="123" t="s">
        <v>5211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5208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5530</v>
      </c>
      <c r="D13" s="61"/>
      <c r="E13" s="61"/>
      <c r="F13" s="62"/>
      <c r="G13" s="38"/>
      <c r="H13" s="399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35"/>
      <c r="C14" s="336" t="s">
        <v>3730</v>
      </c>
      <c r="D14" s="334" t="s">
        <v>5531</v>
      </c>
      <c r="E14" s="180" t="s">
        <v>5540</v>
      </c>
      <c r="F14" s="123" t="s">
        <v>5541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5533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5534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tabSelected="1" zoomScale="70" zoomScaleNormal="70" workbookViewId="0">
      <pane xSplit="9" ySplit="5" topLeftCell="AA478" activePane="bottomRight" state="frozen"/>
      <selection pane="topRight" activeCell="J1" sqref="J1"/>
      <selection pane="bottomLeft" activeCell="A6" sqref="A6"/>
      <selection pane="bottomRight" activeCell="H496" sqref="H496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78" t="s">
        <v>1427</v>
      </c>
      <c r="C2" s="478"/>
      <c r="D2" s="478"/>
      <c r="E2" s="478"/>
      <c r="F2" s="478"/>
      <c r="G2" s="478"/>
      <c r="H2" s="478"/>
      <c r="I2" s="478"/>
      <c r="J2" s="478"/>
      <c r="K2" s="478"/>
      <c r="L2" s="478"/>
      <c r="M2" s="478"/>
      <c r="N2" s="478"/>
      <c r="O2" s="478"/>
      <c r="P2" s="478"/>
      <c r="Q2" s="478"/>
      <c r="R2" s="478"/>
      <c r="S2" s="478"/>
      <c r="T2" s="478"/>
      <c r="U2" s="478"/>
      <c r="V2" s="478"/>
      <c r="W2" s="478"/>
      <c r="X2" s="478"/>
      <c r="Y2" s="478"/>
      <c r="Z2" s="478"/>
      <c r="AA2" s="478"/>
      <c r="AB2" s="478"/>
      <c r="AC2" s="478"/>
      <c r="AD2" s="478"/>
      <c r="AE2" s="478"/>
      <c r="AF2" s="478"/>
      <c r="AG2" s="478"/>
      <c r="AH2" s="478"/>
      <c r="AI2" s="478"/>
      <c r="AJ2" s="478"/>
      <c r="AK2" s="478"/>
    </row>
    <row r="3" spans="1:37" ht="13.5" customHeight="1">
      <c r="B3" s="479" t="s">
        <v>2006</v>
      </c>
      <c r="C3" s="479"/>
      <c r="D3" s="479"/>
      <c r="E3" s="479"/>
      <c r="F3" s="479"/>
      <c r="G3" s="479"/>
      <c r="H3" s="479"/>
      <c r="I3" s="479"/>
      <c r="J3" s="479"/>
      <c r="K3" s="479"/>
      <c r="L3" s="479"/>
      <c r="M3" s="479"/>
      <c r="N3" s="479"/>
      <c r="O3" s="479"/>
      <c r="P3" s="479"/>
      <c r="Q3" s="479"/>
      <c r="R3" s="479"/>
      <c r="S3" s="479"/>
      <c r="T3" s="479"/>
      <c r="U3" s="479"/>
      <c r="V3" s="479"/>
      <c r="W3" s="479"/>
      <c r="X3" s="479"/>
      <c r="Y3" s="479"/>
      <c r="Z3" s="479"/>
      <c r="AA3" s="479"/>
      <c r="AB3" s="479"/>
      <c r="AC3" s="479"/>
      <c r="AD3" s="479"/>
      <c r="AE3" s="479"/>
      <c r="AF3" s="479"/>
      <c r="AG3" s="479"/>
      <c r="AH3" s="479"/>
      <c r="AI3" s="479"/>
      <c r="AJ3" s="479"/>
      <c r="AK3" s="479"/>
    </row>
    <row r="4" spans="1:37" ht="23.25" customHeight="1">
      <c r="A4" s="477" t="s">
        <v>3692</v>
      </c>
      <c r="B4" s="477" t="s">
        <v>0</v>
      </c>
      <c r="C4" s="477" t="s">
        <v>3693</v>
      </c>
      <c r="D4" s="477"/>
      <c r="E4" s="477" t="s">
        <v>1423</v>
      </c>
      <c r="F4" s="477"/>
      <c r="G4" s="477" t="s">
        <v>1424</v>
      </c>
      <c r="H4" s="477"/>
      <c r="I4" s="477" t="s">
        <v>3704</v>
      </c>
      <c r="J4" s="477"/>
      <c r="K4" s="477"/>
      <c r="L4" s="477"/>
      <c r="M4" s="477"/>
      <c r="N4" s="477"/>
      <c r="O4" s="477"/>
      <c r="P4" s="477"/>
      <c r="Q4" s="477"/>
      <c r="R4" s="477"/>
      <c r="S4" s="477"/>
      <c r="T4" s="477"/>
      <c r="U4" s="477"/>
      <c r="V4" s="477"/>
      <c r="W4" s="477"/>
      <c r="X4" s="477"/>
      <c r="Y4" s="477" t="s">
        <v>3705</v>
      </c>
      <c r="Z4" s="477"/>
      <c r="AA4" s="477"/>
      <c r="AB4" s="477"/>
      <c r="AC4" s="477"/>
      <c r="AD4" s="477"/>
      <c r="AE4" s="477"/>
      <c r="AF4" s="477"/>
      <c r="AG4" s="477"/>
      <c r="AH4" s="477" t="s">
        <v>2008</v>
      </c>
      <c r="AI4" s="477"/>
      <c r="AJ4" s="477" t="s">
        <v>2009</v>
      </c>
      <c r="AK4" s="477" t="s">
        <v>2007</v>
      </c>
    </row>
    <row r="5" spans="1:37" ht="23.25" customHeight="1">
      <c r="A5" s="477"/>
      <c r="B5" s="477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77"/>
      <c r="AK5" s="477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5345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4066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5416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5430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4208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5200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4254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0" t="s">
        <v>4255</v>
      </c>
      <c r="C4" s="482" t="s">
        <v>4256</v>
      </c>
      <c r="D4" s="483"/>
      <c r="E4" s="483"/>
      <c r="F4" s="483"/>
      <c r="G4" s="483"/>
      <c r="H4" s="484"/>
      <c r="I4" s="215" t="s">
        <v>4257</v>
      </c>
      <c r="J4" s="485" t="s">
        <v>4258</v>
      </c>
      <c r="K4" s="482" t="s">
        <v>4259</v>
      </c>
      <c r="L4" s="484"/>
      <c r="M4" s="480" t="s">
        <v>4260</v>
      </c>
      <c r="P4" s="216" t="s">
        <v>4261</v>
      </c>
      <c r="Q4" s="216" t="s">
        <v>4262</v>
      </c>
    </row>
    <row r="5" spans="1:17" s="213" customFormat="1">
      <c r="A5" s="209"/>
      <c r="B5" s="481"/>
      <c r="C5" s="217" t="s">
        <v>4263</v>
      </c>
      <c r="D5" s="217" t="s">
        <v>4264</v>
      </c>
      <c r="E5" s="217" t="s">
        <v>4265</v>
      </c>
      <c r="F5" s="218" t="s">
        <v>4266</v>
      </c>
      <c r="G5" s="218" t="s">
        <v>4267</v>
      </c>
      <c r="H5" s="218" t="s">
        <v>4268</v>
      </c>
      <c r="I5" s="219" t="s">
        <v>4269</v>
      </c>
      <c r="J5" s="486"/>
      <c r="K5" s="218" t="s">
        <v>4270</v>
      </c>
      <c r="L5" s="218" t="s">
        <v>4271</v>
      </c>
      <c r="M5" s="481"/>
      <c r="P5" s="220"/>
      <c r="Q5" s="220"/>
    </row>
    <row r="6" spans="1:17" s="213" customFormat="1">
      <c r="A6" s="209"/>
      <c r="B6" s="217"/>
      <c r="C6" s="217" t="s">
        <v>4272</v>
      </c>
      <c r="D6" s="217" t="s">
        <v>4273</v>
      </c>
      <c r="E6" s="217" t="s">
        <v>4274</v>
      </c>
      <c r="F6" s="218" t="s">
        <v>4275</v>
      </c>
      <c r="G6" s="218" t="s">
        <v>4276</v>
      </c>
      <c r="H6" s="218" t="s">
        <v>4277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4278</v>
      </c>
      <c r="C7" s="223" t="s">
        <v>4279</v>
      </c>
      <c r="D7" s="223"/>
      <c r="E7" s="223"/>
      <c r="F7" s="224"/>
      <c r="G7" s="224"/>
      <c r="H7" s="224"/>
      <c r="I7" s="224"/>
      <c r="J7" s="225"/>
      <c r="K7" s="223" t="s">
        <v>4280</v>
      </c>
      <c r="L7" s="223" t="s">
        <v>4281</v>
      </c>
      <c r="M7" s="223"/>
      <c r="P7" s="227"/>
      <c r="Q7" s="227"/>
    </row>
    <row r="8" spans="1:17" s="226" customFormat="1">
      <c r="A8" s="222">
        <v>5</v>
      </c>
      <c r="B8" s="227" t="s">
        <v>4278</v>
      </c>
      <c r="C8" s="227"/>
      <c r="D8" s="227" t="s">
        <v>4282</v>
      </c>
      <c r="E8" s="227"/>
      <c r="F8" s="228"/>
      <c r="G8" s="228"/>
      <c r="H8" s="228"/>
      <c r="I8" s="228"/>
      <c r="J8" s="229"/>
      <c r="K8" s="227" t="s">
        <v>4280</v>
      </c>
      <c r="L8" s="227" t="s">
        <v>4281</v>
      </c>
      <c r="M8" s="227"/>
      <c r="P8" s="227"/>
      <c r="Q8" s="227"/>
    </row>
    <row r="9" spans="1:17" s="226" customFormat="1">
      <c r="A9" s="222">
        <v>5</v>
      </c>
      <c r="B9" s="227" t="s">
        <v>4278</v>
      </c>
      <c r="C9" s="227"/>
      <c r="D9" s="227"/>
      <c r="E9" s="227" t="s">
        <v>4283</v>
      </c>
      <c r="F9" s="228"/>
      <c r="G9" s="228"/>
      <c r="H9" s="228"/>
      <c r="I9" s="228"/>
      <c r="J9" s="229"/>
      <c r="K9" s="227" t="s">
        <v>4280</v>
      </c>
      <c r="L9" s="227" t="s">
        <v>4281</v>
      </c>
      <c r="M9" s="227"/>
      <c r="P9" s="227"/>
      <c r="Q9" s="227"/>
    </row>
    <row r="10" spans="1:17" s="226" customFormat="1">
      <c r="A10" s="222">
        <v>5</v>
      </c>
      <c r="B10" s="227" t="s">
        <v>4278</v>
      </c>
      <c r="C10" s="227"/>
      <c r="D10" s="227"/>
      <c r="E10" s="227"/>
      <c r="F10" s="228" t="s">
        <v>4284</v>
      </c>
      <c r="G10" s="228"/>
      <c r="H10" s="228"/>
      <c r="I10" s="228"/>
      <c r="J10" s="229"/>
      <c r="K10" s="227" t="s">
        <v>4280</v>
      </c>
      <c r="L10" s="227" t="s">
        <v>4281</v>
      </c>
      <c r="M10" s="227"/>
      <c r="P10" s="227"/>
      <c r="Q10" s="227"/>
    </row>
    <row r="11" spans="1:17">
      <c r="A11" s="214">
        <v>6</v>
      </c>
      <c r="B11" s="230" t="s">
        <v>4285</v>
      </c>
      <c r="C11" s="230"/>
      <c r="D11" s="230"/>
      <c r="E11" s="230"/>
      <c r="F11" s="231"/>
      <c r="G11" s="231" t="s">
        <v>4286</v>
      </c>
      <c r="H11" s="231"/>
      <c r="I11" s="231"/>
      <c r="J11" s="232"/>
      <c r="K11" s="233" t="s">
        <v>4287</v>
      </c>
      <c r="L11" s="230" t="s">
        <v>4281</v>
      </c>
      <c r="M11" s="233"/>
      <c r="P11" s="233"/>
      <c r="Q11" s="233"/>
    </row>
    <row r="12" spans="1:17">
      <c r="A12" s="214">
        <v>7</v>
      </c>
      <c r="B12" s="230" t="s">
        <v>4285</v>
      </c>
      <c r="C12" s="230"/>
      <c r="D12" s="230"/>
      <c r="E12" s="230"/>
      <c r="F12" s="231"/>
      <c r="G12" s="231"/>
      <c r="H12" s="231" t="s">
        <v>4288</v>
      </c>
      <c r="I12" s="231"/>
      <c r="J12" s="232" t="s">
        <v>4289</v>
      </c>
      <c r="K12" s="233" t="s">
        <v>4287</v>
      </c>
      <c r="L12" s="230" t="s">
        <v>4281</v>
      </c>
      <c r="M12" s="233"/>
      <c r="P12" s="233"/>
      <c r="Q12" s="233"/>
    </row>
    <row r="13" spans="1:17">
      <c r="A13" s="214">
        <v>7</v>
      </c>
      <c r="B13" s="230" t="s">
        <v>4285</v>
      </c>
      <c r="C13" s="230"/>
      <c r="D13" s="230"/>
      <c r="E13" s="230"/>
      <c r="F13" s="231"/>
      <c r="G13" s="231"/>
      <c r="H13" s="231" t="s">
        <v>4290</v>
      </c>
      <c r="I13" s="231"/>
      <c r="J13" s="232" t="s">
        <v>4291</v>
      </c>
      <c r="K13" s="233" t="s">
        <v>4287</v>
      </c>
      <c r="L13" s="230" t="s">
        <v>4281</v>
      </c>
      <c r="M13" s="233"/>
      <c r="P13" s="233"/>
      <c r="Q13" s="233"/>
    </row>
    <row r="14" spans="1:17">
      <c r="A14" s="214">
        <v>7</v>
      </c>
      <c r="B14" s="230" t="s">
        <v>4285</v>
      </c>
      <c r="C14" s="230"/>
      <c r="D14" s="230"/>
      <c r="E14" s="230"/>
      <c r="F14" s="231"/>
      <c r="G14" s="231"/>
      <c r="H14" s="231" t="s">
        <v>4292</v>
      </c>
      <c r="I14" s="231"/>
      <c r="J14" s="232" t="s">
        <v>4293</v>
      </c>
      <c r="K14" s="233" t="s">
        <v>4287</v>
      </c>
      <c r="L14" s="230" t="s">
        <v>4281</v>
      </c>
      <c r="M14" s="233"/>
      <c r="P14" s="233"/>
      <c r="Q14" s="233"/>
    </row>
    <row r="15" spans="1:17">
      <c r="A15" s="214">
        <v>7</v>
      </c>
      <c r="B15" s="230" t="s">
        <v>4285</v>
      </c>
      <c r="C15" s="230"/>
      <c r="D15" s="230"/>
      <c r="E15" s="230"/>
      <c r="F15" s="231"/>
      <c r="G15" s="231"/>
      <c r="H15" s="231" t="s">
        <v>4294</v>
      </c>
      <c r="I15" s="231"/>
      <c r="J15" s="232" t="s">
        <v>4295</v>
      </c>
      <c r="K15" s="233" t="s">
        <v>4287</v>
      </c>
      <c r="L15" s="230" t="s">
        <v>4281</v>
      </c>
      <c r="M15" s="233"/>
      <c r="P15" s="233"/>
      <c r="Q15" s="233"/>
    </row>
    <row r="16" spans="1:17">
      <c r="A16" s="214">
        <v>6</v>
      </c>
      <c r="B16" s="230" t="s">
        <v>4285</v>
      </c>
      <c r="C16" s="230"/>
      <c r="D16" s="230"/>
      <c r="E16" s="230"/>
      <c r="F16" s="231"/>
      <c r="G16" s="231" t="s">
        <v>4296</v>
      </c>
      <c r="H16" s="231"/>
      <c r="I16" s="231"/>
      <c r="J16" s="232"/>
      <c r="K16" s="233" t="s">
        <v>4287</v>
      </c>
      <c r="L16" s="230" t="s">
        <v>4281</v>
      </c>
      <c r="M16" s="233"/>
      <c r="P16" s="233"/>
      <c r="Q16" s="233"/>
    </row>
    <row r="17" spans="1:17">
      <c r="A17" s="214">
        <v>7</v>
      </c>
      <c r="B17" s="230" t="s">
        <v>4285</v>
      </c>
      <c r="C17" s="230"/>
      <c r="D17" s="230"/>
      <c r="E17" s="230"/>
      <c r="F17" s="231"/>
      <c r="G17" s="231"/>
      <c r="H17" s="231" t="s">
        <v>4296</v>
      </c>
      <c r="I17" s="231"/>
      <c r="J17" s="232" t="s">
        <v>4297</v>
      </c>
      <c r="K17" s="233" t="s">
        <v>4287</v>
      </c>
      <c r="L17" s="230" t="s">
        <v>4281</v>
      </c>
      <c r="M17" s="233"/>
      <c r="P17" s="233"/>
      <c r="Q17" s="233"/>
    </row>
    <row r="18" spans="1:17">
      <c r="A18" s="214">
        <v>6</v>
      </c>
      <c r="B18" s="230" t="s">
        <v>4285</v>
      </c>
      <c r="C18" s="230"/>
      <c r="D18" s="230"/>
      <c r="E18" s="230"/>
      <c r="F18" s="231"/>
      <c r="G18" s="231" t="s">
        <v>4298</v>
      </c>
      <c r="H18" s="231"/>
      <c r="I18" s="231"/>
      <c r="J18" s="232"/>
      <c r="K18" s="233" t="s">
        <v>4287</v>
      </c>
      <c r="L18" s="230" t="s">
        <v>4281</v>
      </c>
      <c r="M18" s="233"/>
      <c r="P18" s="233"/>
      <c r="Q18" s="233"/>
    </row>
    <row r="19" spans="1:17">
      <c r="A19" s="214">
        <v>7</v>
      </c>
      <c r="B19" s="230" t="s">
        <v>4285</v>
      </c>
      <c r="C19" s="230"/>
      <c r="D19" s="230"/>
      <c r="E19" s="230"/>
      <c r="F19" s="231"/>
      <c r="G19" s="231"/>
      <c r="H19" s="231" t="s">
        <v>4299</v>
      </c>
      <c r="I19" s="231"/>
      <c r="J19" s="232" t="s">
        <v>4300</v>
      </c>
      <c r="K19" s="233" t="s">
        <v>4287</v>
      </c>
      <c r="L19" s="230" t="s">
        <v>4281</v>
      </c>
      <c r="M19" s="233" t="s">
        <v>4301</v>
      </c>
      <c r="P19" s="233"/>
      <c r="Q19" s="233"/>
    </row>
    <row r="20" spans="1:17">
      <c r="A20" s="214">
        <v>6</v>
      </c>
      <c r="B20" s="230" t="s">
        <v>4285</v>
      </c>
      <c r="C20" s="230"/>
      <c r="D20" s="230"/>
      <c r="E20" s="230"/>
      <c r="F20" s="231"/>
      <c r="G20" s="231" t="s">
        <v>4302</v>
      </c>
      <c r="H20" s="231"/>
      <c r="I20" s="231"/>
      <c r="J20" s="232"/>
      <c r="K20" s="233" t="s">
        <v>4287</v>
      </c>
      <c r="L20" s="230" t="s">
        <v>4281</v>
      </c>
      <c r="M20" s="233"/>
      <c r="P20" s="233"/>
      <c r="Q20" s="233"/>
    </row>
    <row r="21" spans="1:17">
      <c r="A21" s="214">
        <v>7</v>
      </c>
      <c r="B21" s="230" t="s">
        <v>4285</v>
      </c>
      <c r="C21" s="230"/>
      <c r="D21" s="230"/>
      <c r="E21" s="230"/>
      <c r="F21" s="231"/>
      <c r="G21" s="231"/>
      <c r="H21" s="231" t="s">
        <v>4303</v>
      </c>
      <c r="I21" s="231"/>
      <c r="J21" s="232" t="s">
        <v>4304</v>
      </c>
      <c r="K21" s="233" t="s">
        <v>4287</v>
      </c>
      <c r="L21" s="230" t="s">
        <v>4281</v>
      </c>
      <c r="M21" s="233"/>
      <c r="P21" s="233"/>
      <c r="Q21" s="233"/>
    </row>
    <row r="22" spans="1:17" s="226" customFormat="1">
      <c r="A22" s="222">
        <v>5</v>
      </c>
      <c r="B22" s="227" t="s">
        <v>4305</v>
      </c>
      <c r="C22" s="227"/>
      <c r="D22" s="227"/>
      <c r="E22" s="227"/>
      <c r="F22" s="228" t="s">
        <v>4306</v>
      </c>
      <c r="G22" s="228"/>
      <c r="H22" s="228"/>
      <c r="I22" s="228"/>
      <c r="J22" s="229"/>
      <c r="K22" s="227" t="s">
        <v>4280</v>
      </c>
      <c r="L22" s="227" t="s">
        <v>4307</v>
      </c>
      <c r="M22" s="227"/>
      <c r="P22" s="227"/>
      <c r="Q22" s="227"/>
    </row>
    <row r="23" spans="1:17">
      <c r="A23" s="214">
        <v>6</v>
      </c>
      <c r="B23" s="233" t="s">
        <v>4305</v>
      </c>
      <c r="C23" s="233"/>
      <c r="D23" s="233"/>
      <c r="E23" s="233"/>
      <c r="F23" s="234"/>
      <c r="G23" s="234" t="s">
        <v>4308</v>
      </c>
      <c r="H23" s="234"/>
      <c r="I23" s="234"/>
      <c r="J23" s="235"/>
      <c r="K23" s="233" t="s">
        <v>4287</v>
      </c>
      <c r="L23" s="233" t="s">
        <v>4309</v>
      </c>
      <c r="M23" s="233"/>
      <c r="P23" s="233"/>
      <c r="Q23" s="233"/>
    </row>
    <row r="24" spans="1:17">
      <c r="A24" s="214">
        <v>7</v>
      </c>
      <c r="B24" s="233" t="s">
        <v>4305</v>
      </c>
      <c r="C24" s="233"/>
      <c r="D24" s="233"/>
      <c r="E24" s="233"/>
      <c r="F24" s="234"/>
      <c r="G24" s="234"/>
      <c r="H24" s="234" t="s">
        <v>4310</v>
      </c>
      <c r="I24" s="234"/>
      <c r="J24" s="235" t="s">
        <v>4311</v>
      </c>
      <c r="K24" s="233" t="s">
        <v>4287</v>
      </c>
      <c r="L24" s="233" t="s">
        <v>4309</v>
      </c>
      <c r="M24" s="233"/>
      <c r="P24" s="233"/>
      <c r="Q24" s="233"/>
    </row>
    <row r="25" spans="1:17">
      <c r="A25" s="214">
        <v>7</v>
      </c>
      <c r="B25" s="233" t="s">
        <v>4305</v>
      </c>
      <c r="C25" s="233"/>
      <c r="D25" s="233"/>
      <c r="E25" s="233"/>
      <c r="F25" s="234"/>
      <c r="G25" s="234"/>
      <c r="H25" s="234" t="s">
        <v>4312</v>
      </c>
      <c r="I25" s="234"/>
      <c r="J25" s="235" t="s">
        <v>4313</v>
      </c>
      <c r="K25" s="233" t="s">
        <v>4287</v>
      </c>
      <c r="L25" s="233" t="s">
        <v>4309</v>
      </c>
      <c r="M25" s="233"/>
      <c r="P25" s="233"/>
      <c r="Q25" s="233"/>
    </row>
    <row r="26" spans="1:17">
      <c r="A26" s="214">
        <v>7</v>
      </c>
      <c r="B26" s="233" t="s">
        <v>4305</v>
      </c>
      <c r="C26" s="233"/>
      <c r="D26" s="233"/>
      <c r="E26" s="233"/>
      <c r="F26" s="234"/>
      <c r="G26" s="234"/>
      <c r="H26" s="234" t="s">
        <v>4314</v>
      </c>
      <c r="I26" s="234"/>
      <c r="J26" s="235" t="s">
        <v>4315</v>
      </c>
      <c r="K26" s="233" t="s">
        <v>4287</v>
      </c>
      <c r="L26" s="233" t="s">
        <v>4309</v>
      </c>
      <c r="M26" s="233"/>
      <c r="P26" s="233"/>
      <c r="Q26" s="233"/>
    </row>
    <row r="27" spans="1:17">
      <c r="A27" s="214">
        <v>7</v>
      </c>
      <c r="B27" s="233" t="s">
        <v>4316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4317</v>
      </c>
      <c r="K27" s="233" t="s">
        <v>4287</v>
      </c>
      <c r="L27" s="233" t="s">
        <v>4309</v>
      </c>
      <c r="M27" s="233"/>
      <c r="P27" s="233"/>
      <c r="Q27" s="233"/>
    </row>
    <row r="28" spans="1:17">
      <c r="A28" s="214">
        <v>6</v>
      </c>
      <c r="B28" s="233" t="s">
        <v>4316</v>
      </c>
      <c r="C28" s="233"/>
      <c r="D28" s="233"/>
      <c r="E28" s="233"/>
      <c r="F28" s="234"/>
      <c r="G28" s="234" t="s">
        <v>4318</v>
      </c>
      <c r="H28" s="234"/>
      <c r="I28" s="234"/>
      <c r="J28" s="235"/>
      <c r="K28" s="233" t="s">
        <v>4287</v>
      </c>
      <c r="L28" s="233" t="s">
        <v>4319</v>
      </c>
      <c r="M28" s="233"/>
      <c r="P28" s="233"/>
      <c r="Q28" s="233"/>
    </row>
    <row r="29" spans="1:17">
      <c r="A29" s="214">
        <v>7</v>
      </c>
      <c r="B29" s="233" t="s">
        <v>4316</v>
      </c>
      <c r="C29" s="233"/>
      <c r="D29" s="233"/>
      <c r="E29" s="233"/>
      <c r="F29" s="234"/>
      <c r="G29" s="234"/>
      <c r="H29" s="234" t="s">
        <v>4320</v>
      </c>
      <c r="I29" s="234"/>
      <c r="J29" s="235" t="s">
        <v>4321</v>
      </c>
      <c r="K29" s="233" t="s">
        <v>4287</v>
      </c>
      <c r="L29" s="233" t="s">
        <v>4319</v>
      </c>
      <c r="M29" s="233"/>
      <c r="P29" s="233"/>
      <c r="Q29" s="233"/>
    </row>
    <row r="30" spans="1:17">
      <c r="A30" s="214">
        <v>7</v>
      </c>
      <c r="B30" s="233" t="s">
        <v>4316</v>
      </c>
      <c r="C30" s="233"/>
      <c r="D30" s="233"/>
      <c r="E30" s="233"/>
      <c r="F30" s="234"/>
      <c r="G30" s="234"/>
      <c r="H30" s="234" t="s">
        <v>4322</v>
      </c>
      <c r="I30" s="234"/>
      <c r="J30" s="235" t="s">
        <v>4323</v>
      </c>
      <c r="K30" s="233" t="s">
        <v>4287</v>
      </c>
      <c r="L30" s="233" t="s">
        <v>4319</v>
      </c>
      <c r="M30" s="233"/>
      <c r="P30" s="233"/>
      <c r="Q30" s="233"/>
    </row>
    <row r="31" spans="1:17">
      <c r="A31" s="214">
        <v>7</v>
      </c>
      <c r="B31" s="233" t="s">
        <v>4316</v>
      </c>
      <c r="C31" s="233"/>
      <c r="D31" s="233"/>
      <c r="E31" s="233"/>
      <c r="F31" s="234"/>
      <c r="G31" s="234"/>
      <c r="H31" s="234" t="s">
        <v>4324</v>
      </c>
      <c r="I31" s="234"/>
      <c r="J31" s="235" t="s">
        <v>4325</v>
      </c>
      <c r="K31" s="233" t="s">
        <v>4287</v>
      </c>
      <c r="L31" s="233" t="s">
        <v>4319</v>
      </c>
      <c r="M31" s="233"/>
      <c r="P31" s="233"/>
      <c r="Q31" s="233"/>
    </row>
    <row r="32" spans="1:17">
      <c r="A32" s="214">
        <v>7</v>
      </c>
      <c r="B32" s="233" t="s">
        <v>4316</v>
      </c>
      <c r="C32" s="233"/>
      <c r="D32" s="233"/>
      <c r="E32" s="233"/>
      <c r="F32" s="234"/>
      <c r="G32" s="234"/>
      <c r="H32" s="234" t="s">
        <v>4314</v>
      </c>
      <c r="I32" s="234"/>
      <c r="J32" s="235" t="s">
        <v>4326</v>
      </c>
      <c r="K32" s="233" t="s">
        <v>4287</v>
      </c>
      <c r="L32" s="233" t="s">
        <v>4319</v>
      </c>
      <c r="M32" s="233"/>
      <c r="P32" s="233"/>
      <c r="Q32" s="233"/>
    </row>
    <row r="33" spans="1:17">
      <c r="A33" s="214">
        <v>7</v>
      </c>
      <c r="B33" s="233" t="s">
        <v>4316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4327</v>
      </c>
      <c r="K33" s="233" t="s">
        <v>4287</v>
      </c>
      <c r="L33" s="233" t="s">
        <v>4319</v>
      </c>
      <c r="M33" s="233"/>
      <c r="P33" s="233"/>
      <c r="Q33" s="233"/>
    </row>
    <row r="34" spans="1:17" s="226" customFormat="1">
      <c r="A34" s="222">
        <v>5</v>
      </c>
      <c r="B34" s="227" t="s">
        <v>4285</v>
      </c>
      <c r="C34" s="227"/>
      <c r="D34" s="227"/>
      <c r="E34" s="227"/>
      <c r="F34" s="228" t="s">
        <v>4328</v>
      </c>
      <c r="G34" s="228"/>
      <c r="H34" s="228"/>
      <c r="I34" s="228"/>
      <c r="J34" s="229"/>
      <c r="K34" s="227" t="s">
        <v>4280</v>
      </c>
      <c r="L34" s="227" t="s">
        <v>4281</v>
      </c>
      <c r="M34" s="227"/>
      <c r="P34" s="227"/>
      <c r="Q34" s="227"/>
    </row>
    <row r="35" spans="1:17">
      <c r="A35" s="214">
        <v>6</v>
      </c>
      <c r="B35" s="233" t="s">
        <v>4285</v>
      </c>
      <c r="C35" s="230"/>
      <c r="D35" s="230"/>
      <c r="E35" s="230"/>
      <c r="F35" s="231"/>
      <c r="G35" s="231" t="s">
        <v>4329</v>
      </c>
      <c r="H35" s="231"/>
      <c r="I35" s="231"/>
      <c r="J35" s="232"/>
      <c r="K35" s="233" t="s">
        <v>4330</v>
      </c>
      <c r="L35" s="233" t="s">
        <v>4281</v>
      </c>
      <c r="M35" s="233"/>
      <c r="P35" s="233"/>
      <c r="Q35" s="233"/>
    </row>
    <row r="36" spans="1:17">
      <c r="A36" s="214">
        <v>7</v>
      </c>
      <c r="B36" s="233" t="s">
        <v>4285</v>
      </c>
      <c r="C36" s="230"/>
      <c r="D36" s="230"/>
      <c r="E36" s="230"/>
      <c r="F36" s="231"/>
      <c r="G36" s="231"/>
      <c r="H36" s="231" t="s">
        <v>4331</v>
      </c>
      <c r="I36" s="231"/>
      <c r="J36" s="232" t="s">
        <v>4332</v>
      </c>
      <c r="K36" s="233" t="s">
        <v>4330</v>
      </c>
      <c r="L36" s="233" t="s">
        <v>4281</v>
      </c>
      <c r="M36" s="233"/>
      <c r="P36" s="233"/>
      <c r="Q36" s="233"/>
    </row>
    <row r="37" spans="1:17">
      <c r="A37" s="214">
        <v>7</v>
      </c>
      <c r="B37" s="233" t="s">
        <v>4285</v>
      </c>
      <c r="C37" s="230"/>
      <c r="D37" s="230"/>
      <c r="E37" s="230"/>
      <c r="F37" s="231"/>
      <c r="G37" s="231"/>
      <c r="H37" s="231" t="s">
        <v>4333</v>
      </c>
      <c r="I37" s="231"/>
      <c r="J37" s="232" t="s">
        <v>4334</v>
      </c>
      <c r="K37" s="233" t="s">
        <v>4330</v>
      </c>
      <c r="L37" s="233" t="s">
        <v>4281</v>
      </c>
      <c r="M37" s="233"/>
      <c r="P37" s="233"/>
      <c r="Q37" s="233"/>
    </row>
    <row r="38" spans="1:17">
      <c r="A38" s="214">
        <v>7</v>
      </c>
      <c r="B38" s="233" t="s">
        <v>4285</v>
      </c>
      <c r="C38" s="230"/>
      <c r="D38" s="230"/>
      <c r="E38" s="230"/>
      <c r="F38" s="231"/>
      <c r="G38" s="231"/>
      <c r="H38" s="231" t="s">
        <v>4335</v>
      </c>
      <c r="I38" s="231"/>
      <c r="J38" s="232" t="s">
        <v>4334</v>
      </c>
      <c r="K38" s="233" t="s">
        <v>4330</v>
      </c>
      <c r="L38" s="233" t="s">
        <v>4281</v>
      </c>
      <c r="M38" s="233"/>
      <c r="P38" s="233"/>
      <c r="Q38" s="233"/>
    </row>
    <row r="39" spans="1:17">
      <c r="A39" s="214">
        <v>6</v>
      </c>
      <c r="B39" s="233" t="s">
        <v>4285</v>
      </c>
      <c r="C39" s="230"/>
      <c r="D39" s="230"/>
      <c r="E39" s="230"/>
      <c r="F39" s="231"/>
      <c r="G39" s="231" t="s">
        <v>4336</v>
      </c>
      <c r="H39" s="231"/>
      <c r="I39" s="231"/>
      <c r="J39" s="232"/>
      <c r="K39" s="230" t="s">
        <v>4287</v>
      </c>
      <c r="L39" s="230" t="s">
        <v>4281</v>
      </c>
      <c r="M39" s="233"/>
      <c r="P39" s="233"/>
      <c r="Q39" s="233"/>
    </row>
    <row r="40" spans="1:17">
      <c r="A40" s="214">
        <v>7</v>
      </c>
      <c r="B40" s="233" t="s">
        <v>4285</v>
      </c>
      <c r="C40" s="230"/>
      <c r="D40" s="230"/>
      <c r="E40" s="230"/>
      <c r="F40" s="231"/>
      <c r="G40" s="231"/>
      <c r="H40" s="231" t="s">
        <v>4337</v>
      </c>
      <c r="I40" s="231"/>
      <c r="J40" s="232" t="s">
        <v>4338</v>
      </c>
      <c r="K40" s="230" t="s">
        <v>4287</v>
      </c>
      <c r="L40" s="230" t="s">
        <v>4281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4339</v>
      </c>
      <c r="G41" s="228"/>
      <c r="H41" s="228"/>
      <c r="I41" s="228"/>
      <c r="J41" s="229"/>
      <c r="K41" s="227" t="s">
        <v>4280</v>
      </c>
      <c r="L41" s="227" t="s">
        <v>4340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4341</v>
      </c>
      <c r="H42" s="234"/>
      <c r="I42" s="234"/>
      <c r="J42" s="235"/>
      <c r="K42" s="233" t="s">
        <v>4342</v>
      </c>
      <c r="L42" s="233" t="s">
        <v>4340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4343</v>
      </c>
      <c r="I43" s="234"/>
      <c r="J43" s="235" t="s">
        <v>4344</v>
      </c>
      <c r="K43" s="233" t="s">
        <v>4342</v>
      </c>
      <c r="L43" s="233" t="s">
        <v>4340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4345</v>
      </c>
      <c r="I44" s="234"/>
      <c r="J44" s="235" t="s">
        <v>4346</v>
      </c>
      <c r="K44" s="233" t="s">
        <v>4342</v>
      </c>
      <c r="L44" s="233" t="s">
        <v>4340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4347</v>
      </c>
      <c r="I45" s="234"/>
      <c r="J45" s="235" t="s">
        <v>4348</v>
      </c>
      <c r="K45" s="233" t="s">
        <v>4342</v>
      </c>
      <c r="L45" s="233" t="s">
        <v>4340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4349</v>
      </c>
      <c r="I46" s="234"/>
      <c r="J46" s="235" t="s">
        <v>4350</v>
      </c>
      <c r="K46" s="233" t="s">
        <v>4342</v>
      </c>
      <c r="L46" s="233" t="s">
        <v>4340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4351</v>
      </c>
      <c r="I47" s="234"/>
      <c r="J47" s="235" t="s">
        <v>4352</v>
      </c>
      <c r="K47" s="233" t="s">
        <v>4353</v>
      </c>
      <c r="L47" s="233" t="s">
        <v>4340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4354</v>
      </c>
      <c r="H48" s="234"/>
      <c r="I48" s="234"/>
      <c r="J48" s="235"/>
      <c r="K48" s="233" t="s">
        <v>4342</v>
      </c>
      <c r="L48" s="233" t="s">
        <v>4340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4354</v>
      </c>
      <c r="I49" s="234"/>
      <c r="J49" s="235" t="s">
        <v>4355</v>
      </c>
      <c r="K49" s="233" t="s">
        <v>4342</v>
      </c>
      <c r="L49" s="233" t="s">
        <v>4340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4356</v>
      </c>
      <c r="H50" s="234"/>
      <c r="I50" s="234"/>
      <c r="J50" s="235"/>
      <c r="K50" s="233" t="s">
        <v>4342</v>
      </c>
      <c r="L50" s="233" t="s">
        <v>4340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4357</v>
      </c>
      <c r="I51" s="234"/>
      <c r="J51" s="235" t="s">
        <v>4358</v>
      </c>
      <c r="K51" s="233" t="s">
        <v>4342</v>
      </c>
      <c r="L51" s="233" t="s">
        <v>4340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4359</v>
      </c>
      <c r="I52" s="234"/>
      <c r="J52" s="235" t="s">
        <v>4360</v>
      </c>
      <c r="K52" s="233" t="s">
        <v>4342</v>
      </c>
      <c r="L52" s="233" t="s">
        <v>4340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4361</v>
      </c>
      <c r="I53" s="234"/>
      <c r="J53" s="235" t="s">
        <v>4362</v>
      </c>
      <c r="K53" s="233" t="s">
        <v>4342</v>
      </c>
      <c r="L53" s="233" t="s">
        <v>4340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4363</v>
      </c>
      <c r="H54" s="234"/>
      <c r="I54" s="234"/>
      <c r="J54" s="235"/>
      <c r="K54" s="233" t="s">
        <v>4287</v>
      </c>
      <c r="L54" s="233" t="s">
        <v>4340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4364</v>
      </c>
      <c r="I55" s="234"/>
      <c r="J55" s="235" t="s">
        <v>4365</v>
      </c>
      <c r="K55" s="233" t="s">
        <v>4287</v>
      </c>
      <c r="L55" s="233" t="s">
        <v>4340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4366</v>
      </c>
      <c r="I56" s="234"/>
      <c r="J56" s="235" t="s">
        <v>4367</v>
      </c>
      <c r="K56" s="233" t="s">
        <v>4287</v>
      </c>
      <c r="L56" s="233" t="s">
        <v>4340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4368</v>
      </c>
      <c r="I57" s="234"/>
      <c r="J57" s="235" t="s">
        <v>4369</v>
      </c>
      <c r="K57" s="233" t="s">
        <v>4287</v>
      </c>
      <c r="L57" s="233" t="s">
        <v>4340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4370</v>
      </c>
      <c r="I58" s="234"/>
      <c r="J58" s="235" t="s">
        <v>4371</v>
      </c>
      <c r="K58" s="233" t="s">
        <v>4287</v>
      </c>
      <c r="L58" s="233" t="s">
        <v>4340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4372</v>
      </c>
      <c r="I59" s="234"/>
      <c r="J59" s="235" t="s">
        <v>4373</v>
      </c>
      <c r="K59" s="233" t="s">
        <v>4287</v>
      </c>
      <c r="L59" s="233" t="s">
        <v>4340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4374</v>
      </c>
      <c r="I60" s="234"/>
      <c r="J60" s="235" t="s">
        <v>4375</v>
      </c>
      <c r="K60" s="233" t="s">
        <v>4287</v>
      </c>
      <c r="L60" s="233" t="s">
        <v>4340</v>
      </c>
      <c r="M60" s="233"/>
      <c r="P60" s="233"/>
      <c r="Q60" s="233"/>
    </row>
    <row r="61" spans="1:17" s="226" customFormat="1">
      <c r="A61" s="222">
        <v>5</v>
      </c>
      <c r="B61" s="227" t="s">
        <v>4376</v>
      </c>
      <c r="C61" s="227"/>
      <c r="D61" s="227"/>
      <c r="E61" s="227"/>
      <c r="F61" s="228" t="s">
        <v>4377</v>
      </c>
      <c r="G61" s="228"/>
      <c r="H61" s="228"/>
      <c r="I61" s="228"/>
      <c r="J61" s="229"/>
      <c r="K61" s="227" t="s">
        <v>4280</v>
      </c>
      <c r="L61" s="227" t="s">
        <v>4378</v>
      </c>
      <c r="M61" s="227"/>
      <c r="P61" s="227"/>
      <c r="Q61" s="227"/>
    </row>
    <row r="62" spans="1:17">
      <c r="A62" s="214">
        <v>6</v>
      </c>
      <c r="B62" s="233" t="s">
        <v>4376</v>
      </c>
      <c r="C62" s="233"/>
      <c r="D62" s="233"/>
      <c r="E62" s="233"/>
      <c r="F62" s="234"/>
      <c r="G62" s="234" t="s">
        <v>4379</v>
      </c>
      <c r="H62" s="234"/>
      <c r="I62" s="234"/>
      <c r="J62" s="235"/>
      <c r="K62" s="233" t="s">
        <v>4342</v>
      </c>
      <c r="L62" s="233" t="s">
        <v>4378</v>
      </c>
      <c r="M62" s="233"/>
      <c r="P62" s="233"/>
      <c r="Q62" s="233"/>
    </row>
    <row r="63" spans="1:17">
      <c r="A63" s="214">
        <v>7</v>
      </c>
      <c r="B63" s="233" t="s">
        <v>4376</v>
      </c>
      <c r="C63" s="233"/>
      <c r="D63" s="233"/>
      <c r="E63" s="233"/>
      <c r="F63" s="234"/>
      <c r="G63" s="234"/>
      <c r="H63" s="234" t="s">
        <v>4380</v>
      </c>
      <c r="I63" s="234"/>
      <c r="J63" s="235" t="s">
        <v>4381</v>
      </c>
      <c r="K63" s="233" t="s">
        <v>4342</v>
      </c>
      <c r="L63" s="233" t="s">
        <v>4378</v>
      </c>
      <c r="M63" s="233"/>
      <c r="P63" s="233"/>
      <c r="Q63" s="233"/>
    </row>
    <row r="64" spans="1:17">
      <c r="A64" s="214">
        <v>7</v>
      </c>
      <c r="B64" s="233" t="s">
        <v>4376</v>
      </c>
      <c r="C64" s="233"/>
      <c r="D64" s="233"/>
      <c r="E64" s="233"/>
      <c r="F64" s="234"/>
      <c r="G64" s="234"/>
      <c r="H64" s="234" t="s">
        <v>4382</v>
      </c>
      <c r="I64" s="234"/>
      <c r="J64" s="235" t="s">
        <v>4383</v>
      </c>
      <c r="K64" s="233" t="s">
        <v>4342</v>
      </c>
      <c r="L64" s="233" t="s">
        <v>4378</v>
      </c>
      <c r="M64" s="233"/>
      <c r="P64" s="233"/>
      <c r="Q64" s="233"/>
    </row>
    <row r="65" spans="1:17">
      <c r="A65" s="214">
        <v>7</v>
      </c>
      <c r="B65" s="233" t="s">
        <v>4376</v>
      </c>
      <c r="C65" s="233"/>
      <c r="D65" s="233"/>
      <c r="E65" s="233"/>
      <c r="F65" s="234"/>
      <c r="G65" s="234"/>
      <c r="H65" s="234" t="s">
        <v>4354</v>
      </c>
      <c r="I65" s="234"/>
      <c r="J65" s="235" t="s">
        <v>4384</v>
      </c>
      <c r="K65" s="233" t="s">
        <v>4342</v>
      </c>
      <c r="L65" s="233" t="s">
        <v>4378</v>
      </c>
      <c r="M65" s="233"/>
      <c r="P65" s="233"/>
      <c r="Q65" s="233"/>
    </row>
    <row r="66" spans="1:17">
      <c r="A66" s="214">
        <v>7</v>
      </c>
      <c r="B66" s="233" t="s">
        <v>4376</v>
      </c>
      <c r="C66" s="233"/>
      <c r="D66" s="233"/>
      <c r="E66" s="233"/>
      <c r="F66" s="234"/>
      <c r="G66" s="234"/>
      <c r="H66" s="234" t="s">
        <v>4385</v>
      </c>
      <c r="I66" s="234"/>
      <c r="J66" s="235" t="s">
        <v>4386</v>
      </c>
      <c r="K66" s="233" t="s">
        <v>4387</v>
      </c>
      <c r="L66" s="233" t="s">
        <v>4378</v>
      </c>
      <c r="M66" s="233"/>
      <c r="P66" s="233"/>
      <c r="Q66" s="233"/>
    </row>
    <row r="67" spans="1:17">
      <c r="A67" s="214">
        <v>6</v>
      </c>
      <c r="B67" s="233" t="s">
        <v>4376</v>
      </c>
      <c r="C67" s="233"/>
      <c r="D67" s="233"/>
      <c r="E67" s="233"/>
      <c r="F67" s="234"/>
      <c r="G67" s="234" t="s">
        <v>4356</v>
      </c>
      <c r="H67" s="234"/>
      <c r="I67" s="234"/>
      <c r="J67" s="235"/>
      <c r="K67" s="233" t="s">
        <v>4342</v>
      </c>
      <c r="L67" s="233" t="s">
        <v>4378</v>
      </c>
      <c r="M67" s="233"/>
      <c r="P67" s="233"/>
      <c r="Q67" s="233"/>
    </row>
    <row r="68" spans="1:17">
      <c r="A68" s="214">
        <v>7</v>
      </c>
      <c r="B68" s="233" t="s">
        <v>4376</v>
      </c>
      <c r="C68" s="233"/>
      <c r="D68" s="233"/>
      <c r="E68" s="233"/>
      <c r="F68" s="234"/>
      <c r="G68" s="234"/>
      <c r="H68" s="234" t="s">
        <v>4356</v>
      </c>
      <c r="I68" s="234"/>
      <c r="J68" s="235" t="s">
        <v>4388</v>
      </c>
      <c r="K68" s="233" t="s">
        <v>4342</v>
      </c>
      <c r="L68" s="233" t="s">
        <v>4378</v>
      </c>
      <c r="M68" s="233"/>
      <c r="P68" s="233"/>
      <c r="Q68" s="233"/>
    </row>
    <row r="69" spans="1:17">
      <c r="A69" s="214">
        <v>6</v>
      </c>
      <c r="B69" s="233" t="s">
        <v>4376</v>
      </c>
      <c r="C69" s="233"/>
      <c r="D69" s="233"/>
      <c r="E69" s="233"/>
      <c r="F69" s="234"/>
      <c r="G69" s="234" t="s">
        <v>4389</v>
      </c>
      <c r="H69" s="234"/>
      <c r="I69" s="234"/>
      <c r="J69" s="235"/>
      <c r="K69" s="233" t="s">
        <v>4387</v>
      </c>
      <c r="L69" s="233" t="s">
        <v>4378</v>
      </c>
      <c r="M69" s="233"/>
      <c r="P69" s="233"/>
      <c r="Q69" s="233"/>
    </row>
    <row r="70" spans="1:17">
      <c r="A70" s="214">
        <v>7</v>
      </c>
      <c r="B70" s="233" t="s">
        <v>4376</v>
      </c>
      <c r="C70" s="233"/>
      <c r="D70" s="233"/>
      <c r="E70" s="233"/>
      <c r="F70" s="234"/>
      <c r="G70" s="234"/>
      <c r="H70" s="234" t="s">
        <v>4390</v>
      </c>
      <c r="I70" s="234"/>
      <c r="J70" s="235" t="s">
        <v>4391</v>
      </c>
      <c r="K70" s="233" t="s">
        <v>4387</v>
      </c>
      <c r="L70" s="233" t="s">
        <v>4378</v>
      </c>
      <c r="M70" s="233"/>
      <c r="P70" s="233"/>
      <c r="Q70" s="233"/>
    </row>
    <row r="71" spans="1:17">
      <c r="A71" s="214">
        <v>7</v>
      </c>
      <c r="B71" s="233" t="s">
        <v>4376</v>
      </c>
      <c r="C71" s="233"/>
      <c r="D71" s="233"/>
      <c r="E71" s="233"/>
      <c r="F71" s="234"/>
      <c r="G71" s="234"/>
      <c r="H71" s="234" t="s">
        <v>4392</v>
      </c>
      <c r="I71" s="234"/>
      <c r="J71" s="235" t="s">
        <v>4393</v>
      </c>
      <c r="K71" s="233" t="s">
        <v>4387</v>
      </c>
      <c r="L71" s="233" t="s">
        <v>4378</v>
      </c>
      <c r="M71" s="233"/>
      <c r="P71" s="233"/>
      <c r="Q71" s="233"/>
    </row>
    <row r="72" spans="1:17">
      <c r="A72" s="214">
        <v>7</v>
      </c>
      <c r="B72" s="233" t="s">
        <v>4376</v>
      </c>
      <c r="C72" s="233"/>
      <c r="D72" s="233"/>
      <c r="E72" s="233"/>
      <c r="F72" s="234"/>
      <c r="G72" s="234"/>
      <c r="H72" s="234" t="s">
        <v>4394</v>
      </c>
      <c r="I72" s="234"/>
      <c r="J72" s="235" t="s">
        <v>4395</v>
      </c>
      <c r="K72" s="233" t="s">
        <v>4387</v>
      </c>
      <c r="L72" s="233" t="s">
        <v>4378</v>
      </c>
      <c r="M72" s="233"/>
      <c r="P72" s="233"/>
      <c r="Q72" s="233"/>
    </row>
    <row r="73" spans="1:17">
      <c r="A73" s="214">
        <v>7</v>
      </c>
      <c r="B73" s="233" t="s">
        <v>4376</v>
      </c>
      <c r="C73" s="233"/>
      <c r="D73" s="233"/>
      <c r="E73" s="233"/>
      <c r="F73" s="234"/>
      <c r="G73" s="234"/>
      <c r="H73" s="234" t="s">
        <v>4396</v>
      </c>
      <c r="I73" s="234"/>
      <c r="J73" s="235" t="s">
        <v>4397</v>
      </c>
      <c r="K73" s="233" t="s">
        <v>4387</v>
      </c>
      <c r="L73" s="233" t="s">
        <v>4378</v>
      </c>
      <c r="M73" s="233"/>
      <c r="P73" s="233"/>
      <c r="Q73" s="233"/>
    </row>
    <row r="74" spans="1:17">
      <c r="A74" s="214">
        <v>7</v>
      </c>
      <c r="B74" s="233" t="s">
        <v>4376</v>
      </c>
      <c r="C74" s="233"/>
      <c r="D74" s="233"/>
      <c r="E74" s="233"/>
      <c r="F74" s="234"/>
      <c r="G74" s="234"/>
      <c r="H74" s="234" t="s">
        <v>4398</v>
      </c>
      <c r="I74" s="234"/>
      <c r="J74" s="235" t="s">
        <v>4399</v>
      </c>
      <c r="K74" s="233" t="s">
        <v>4387</v>
      </c>
      <c r="L74" s="233" t="s">
        <v>4378</v>
      </c>
      <c r="M74" s="233"/>
      <c r="P74" s="233"/>
      <c r="Q74" s="233"/>
    </row>
    <row r="75" spans="1:17">
      <c r="A75" s="214">
        <v>7</v>
      </c>
      <c r="B75" s="233" t="s">
        <v>4376</v>
      </c>
      <c r="C75" s="233"/>
      <c r="D75" s="233"/>
      <c r="E75" s="233"/>
      <c r="F75" s="234"/>
      <c r="G75" s="234"/>
      <c r="H75" s="234" t="s">
        <v>4400</v>
      </c>
      <c r="I75" s="234"/>
      <c r="J75" s="235" t="s">
        <v>4401</v>
      </c>
      <c r="K75" s="233" t="s">
        <v>4387</v>
      </c>
      <c r="L75" s="233" t="s">
        <v>4378</v>
      </c>
      <c r="M75" s="233"/>
      <c r="P75" s="233"/>
      <c r="Q75" s="233"/>
    </row>
    <row r="76" spans="1:17">
      <c r="A76" s="214">
        <v>7</v>
      </c>
      <c r="B76" s="233" t="s">
        <v>4376</v>
      </c>
      <c r="C76" s="233"/>
      <c r="D76" s="233"/>
      <c r="E76" s="233"/>
      <c r="F76" s="234"/>
      <c r="G76" s="234"/>
      <c r="H76" s="234" t="s">
        <v>4402</v>
      </c>
      <c r="I76" s="234"/>
      <c r="J76" s="235" t="s">
        <v>4403</v>
      </c>
      <c r="K76" s="233" t="s">
        <v>4387</v>
      </c>
      <c r="L76" s="233" t="s">
        <v>4378</v>
      </c>
      <c r="M76" s="233"/>
      <c r="P76" s="233"/>
      <c r="Q76" s="233"/>
    </row>
    <row r="77" spans="1:17">
      <c r="A77" s="214">
        <v>7</v>
      </c>
      <c r="B77" s="233" t="s">
        <v>4376</v>
      </c>
      <c r="C77" s="233"/>
      <c r="D77" s="233"/>
      <c r="E77" s="233"/>
      <c r="F77" s="234"/>
      <c r="G77" s="234"/>
      <c r="H77" s="234" t="s">
        <v>4404</v>
      </c>
      <c r="I77" s="234"/>
      <c r="J77" s="235" t="s">
        <v>4405</v>
      </c>
      <c r="K77" s="233" t="s">
        <v>4387</v>
      </c>
      <c r="L77" s="233" t="s">
        <v>4378</v>
      </c>
      <c r="M77" s="233"/>
      <c r="P77" s="233"/>
      <c r="Q77" s="233"/>
    </row>
    <row r="78" spans="1:17">
      <c r="A78" s="214">
        <v>7</v>
      </c>
      <c r="B78" s="233" t="s">
        <v>4376</v>
      </c>
      <c r="C78" s="233"/>
      <c r="D78" s="233"/>
      <c r="E78" s="233"/>
      <c r="F78" s="234"/>
      <c r="G78" s="234"/>
      <c r="H78" s="234" t="s">
        <v>4406</v>
      </c>
      <c r="I78" s="234"/>
      <c r="J78" s="235" t="s">
        <v>4407</v>
      </c>
      <c r="K78" s="233" t="s">
        <v>4387</v>
      </c>
      <c r="L78" s="233" t="s">
        <v>4378</v>
      </c>
      <c r="M78" s="233"/>
      <c r="P78" s="233"/>
      <c r="Q78" s="233"/>
    </row>
    <row r="79" spans="1:17">
      <c r="A79" s="214">
        <v>7</v>
      </c>
      <c r="B79" s="233" t="s">
        <v>4376</v>
      </c>
      <c r="C79" s="233"/>
      <c r="D79" s="233"/>
      <c r="E79" s="233"/>
      <c r="F79" s="234"/>
      <c r="G79" s="234"/>
      <c r="H79" s="234" t="s">
        <v>4408</v>
      </c>
      <c r="I79" s="234"/>
      <c r="J79" s="235" t="s">
        <v>4409</v>
      </c>
      <c r="K79" s="233" t="s">
        <v>4330</v>
      </c>
      <c r="L79" s="233" t="s">
        <v>4378</v>
      </c>
      <c r="M79" s="233"/>
      <c r="P79" s="233"/>
      <c r="Q79" s="233"/>
    </row>
    <row r="80" spans="1:17" s="226" customFormat="1">
      <c r="A80" s="222">
        <v>5</v>
      </c>
      <c r="B80" s="227" t="s">
        <v>4410</v>
      </c>
      <c r="C80" s="227"/>
      <c r="D80" s="227"/>
      <c r="E80" s="227"/>
      <c r="F80" s="228" t="s">
        <v>4411</v>
      </c>
      <c r="G80" s="228"/>
      <c r="H80" s="228"/>
      <c r="I80" s="228"/>
      <c r="J80" s="229"/>
      <c r="K80" s="227" t="s">
        <v>4280</v>
      </c>
      <c r="L80" s="227" t="s">
        <v>4412</v>
      </c>
      <c r="M80" s="227" t="s">
        <v>4413</v>
      </c>
      <c r="P80" s="227"/>
      <c r="Q80" s="227"/>
    </row>
    <row r="81" spans="1:17">
      <c r="A81" s="214">
        <v>6</v>
      </c>
      <c r="B81" s="233" t="s">
        <v>4410</v>
      </c>
      <c r="C81" s="233"/>
      <c r="D81" s="233"/>
      <c r="E81" s="233"/>
      <c r="F81" s="234"/>
      <c r="G81" s="234" t="s">
        <v>4414</v>
      </c>
      <c r="H81" s="234"/>
      <c r="I81" s="234"/>
      <c r="J81" s="235"/>
      <c r="K81" s="233" t="s">
        <v>4353</v>
      </c>
      <c r="L81" s="233" t="s">
        <v>4412</v>
      </c>
      <c r="M81" s="233" t="s">
        <v>4415</v>
      </c>
      <c r="P81" s="233"/>
      <c r="Q81" s="233"/>
    </row>
    <row r="82" spans="1:17">
      <c r="A82" s="214">
        <v>7</v>
      </c>
      <c r="B82" s="233" t="s">
        <v>4410</v>
      </c>
      <c r="C82" s="233"/>
      <c r="D82" s="233"/>
      <c r="E82" s="233"/>
      <c r="F82" s="234"/>
      <c r="G82" s="234"/>
      <c r="H82" s="234" t="s">
        <v>4416</v>
      </c>
      <c r="I82" s="234"/>
      <c r="J82" s="235" t="s">
        <v>4417</v>
      </c>
      <c r="K82" s="233" t="s">
        <v>4353</v>
      </c>
      <c r="L82" s="233" t="s">
        <v>4412</v>
      </c>
      <c r="M82" s="233"/>
      <c r="P82" s="233"/>
      <c r="Q82" s="233"/>
    </row>
    <row r="83" spans="1:17">
      <c r="A83" s="214">
        <v>7</v>
      </c>
      <c r="B83" s="233" t="s">
        <v>4410</v>
      </c>
      <c r="C83" s="233"/>
      <c r="D83" s="233"/>
      <c r="E83" s="233"/>
      <c r="F83" s="234"/>
      <c r="G83" s="234"/>
      <c r="H83" s="234" t="s">
        <v>4418</v>
      </c>
      <c r="I83" s="234"/>
      <c r="J83" s="235" t="s">
        <v>4419</v>
      </c>
      <c r="K83" s="233" t="s">
        <v>4353</v>
      </c>
      <c r="L83" s="233" t="s">
        <v>4412</v>
      </c>
      <c r="M83" s="233"/>
      <c r="P83" s="233"/>
      <c r="Q83" s="233"/>
    </row>
    <row r="84" spans="1:17">
      <c r="A84" s="214">
        <v>7</v>
      </c>
      <c r="B84" s="233" t="s">
        <v>4410</v>
      </c>
      <c r="C84" s="233"/>
      <c r="D84" s="233"/>
      <c r="E84" s="233"/>
      <c r="F84" s="234"/>
      <c r="G84" s="234"/>
      <c r="H84" s="234" t="s">
        <v>4420</v>
      </c>
      <c r="I84" s="234"/>
      <c r="J84" s="235" t="s">
        <v>4421</v>
      </c>
      <c r="K84" s="233" t="s">
        <v>4353</v>
      </c>
      <c r="L84" s="233" t="s">
        <v>4412</v>
      </c>
      <c r="M84" s="233"/>
      <c r="P84" s="233"/>
      <c r="Q84" s="233"/>
    </row>
    <row r="85" spans="1:17">
      <c r="A85" s="214">
        <v>7</v>
      </c>
      <c r="B85" s="233" t="s">
        <v>4410</v>
      </c>
      <c r="C85" s="233"/>
      <c r="D85" s="233"/>
      <c r="E85" s="233"/>
      <c r="F85" s="234"/>
      <c r="G85" s="234"/>
      <c r="H85" s="234" t="s">
        <v>4422</v>
      </c>
      <c r="I85" s="234"/>
      <c r="J85" s="235" t="s">
        <v>4423</v>
      </c>
      <c r="K85" s="233" t="s">
        <v>4353</v>
      </c>
      <c r="L85" s="233" t="s">
        <v>4412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4424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4425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4410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4426</v>
      </c>
      <c r="K88" s="233" t="s">
        <v>4353</v>
      </c>
      <c r="L88" s="233" t="s">
        <v>4412</v>
      </c>
      <c r="M88" s="233"/>
      <c r="P88" s="233"/>
      <c r="Q88" s="233"/>
    </row>
    <row r="89" spans="1:17">
      <c r="A89" s="214">
        <v>7</v>
      </c>
      <c r="B89" s="233" t="s">
        <v>4410</v>
      </c>
      <c r="C89" s="233"/>
      <c r="D89" s="233"/>
      <c r="E89" s="233"/>
      <c r="F89" s="234"/>
      <c r="G89" s="234"/>
      <c r="H89" s="234" t="s">
        <v>4427</v>
      </c>
      <c r="I89" s="234"/>
      <c r="J89" s="235" t="s">
        <v>4428</v>
      </c>
      <c r="K89" s="233" t="s">
        <v>4353</v>
      </c>
      <c r="L89" s="233" t="s">
        <v>4412</v>
      </c>
      <c r="M89" s="233"/>
      <c r="P89" s="233"/>
      <c r="Q89" s="233"/>
    </row>
    <row r="90" spans="1:17">
      <c r="A90" s="214">
        <v>7</v>
      </c>
      <c r="B90" s="233" t="s">
        <v>4410</v>
      </c>
      <c r="C90" s="233"/>
      <c r="D90" s="233"/>
      <c r="E90" s="233"/>
      <c r="F90" s="234"/>
      <c r="G90" s="234"/>
      <c r="H90" s="234" t="s">
        <v>4429</v>
      </c>
      <c r="I90" s="234"/>
      <c r="J90" s="235" t="s">
        <v>4430</v>
      </c>
      <c r="K90" s="233" t="s">
        <v>4353</v>
      </c>
      <c r="L90" s="233" t="s">
        <v>4412</v>
      </c>
      <c r="M90" s="233"/>
      <c r="P90" s="233"/>
      <c r="Q90" s="233"/>
    </row>
    <row r="91" spans="1:17">
      <c r="A91" s="214">
        <v>7</v>
      </c>
      <c r="B91" s="233" t="s">
        <v>4410</v>
      </c>
      <c r="C91" s="233"/>
      <c r="D91" s="233"/>
      <c r="E91" s="233"/>
      <c r="F91" s="234"/>
      <c r="G91" s="234"/>
      <c r="H91" s="234" t="s">
        <v>4094</v>
      </c>
      <c r="I91" s="234"/>
      <c r="J91" s="235" t="s">
        <v>4431</v>
      </c>
      <c r="K91" s="233" t="s">
        <v>4353</v>
      </c>
      <c r="L91" s="233" t="s">
        <v>4412</v>
      </c>
      <c r="M91" s="233"/>
      <c r="P91" s="233"/>
      <c r="Q91" s="233"/>
    </row>
    <row r="92" spans="1:17">
      <c r="A92" s="214">
        <v>7</v>
      </c>
      <c r="B92" s="233" t="s">
        <v>4410</v>
      </c>
      <c r="C92" s="233"/>
      <c r="D92" s="233"/>
      <c r="E92" s="233"/>
      <c r="F92" s="234"/>
      <c r="G92" s="234"/>
      <c r="H92" s="234" t="s">
        <v>4432</v>
      </c>
      <c r="I92" s="234"/>
      <c r="J92" s="235" t="s">
        <v>4433</v>
      </c>
      <c r="K92" s="233" t="s">
        <v>4353</v>
      </c>
      <c r="L92" s="233" t="s">
        <v>4412</v>
      </c>
      <c r="M92" s="233"/>
      <c r="P92" s="233"/>
      <c r="Q92" s="233"/>
    </row>
    <row r="93" spans="1:17">
      <c r="A93" s="214">
        <v>7</v>
      </c>
      <c r="B93" s="233" t="s">
        <v>4410</v>
      </c>
      <c r="C93" s="233"/>
      <c r="D93" s="233"/>
      <c r="E93" s="233"/>
      <c r="F93" s="234"/>
      <c r="G93" s="234"/>
      <c r="H93" s="234" t="s">
        <v>4235</v>
      </c>
      <c r="I93" s="234"/>
      <c r="J93" s="235" t="s">
        <v>4434</v>
      </c>
      <c r="K93" s="233" t="s">
        <v>4353</v>
      </c>
      <c r="L93" s="233" t="s">
        <v>4412</v>
      </c>
      <c r="M93" s="233"/>
      <c r="P93" s="233"/>
      <c r="Q93" s="233"/>
    </row>
    <row r="94" spans="1:17">
      <c r="A94" s="214">
        <v>7</v>
      </c>
      <c r="B94" s="233" t="s">
        <v>4410</v>
      </c>
      <c r="C94" s="233"/>
      <c r="D94" s="233"/>
      <c r="E94" s="233"/>
      <c r="F94" s="234"/>
      <c r="G94" s="234"/>
      <c r="H94" s="234" t="s">
        <v>4239</v>
      </c>
      <c r="I94" s="234"/>
      <c r="J94" s="235" t="s">
        <v>4435</v>
      </c>
      <c r="K94" s="233" t="s">
        <v>4353</v>
      </c>
      <c r="L94" s="233" t="s">
        <v>4412</v>
      </c>
      <c r="M94" s="233"/>
      <c r="P94" s="233"/>
      <c r="Q94" s="233"/>
    </row>
    <row r="95" spans="1:17">
      <c r="A95" s="214">
        <v>7</v>
      </c>
      <c r="B95" s="233" t="s">
        <v>4410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4436</v>
      </c>
      <c r="K95" s="233" t="s">
        <v>4353</v>
      </c>
      <c r="L95" s="233" t="s">
        <v>4412</v>
      </c>
      <c r="M95" s="233"/>
      <c r="P95" s="233"/>
      <c r="Q95" s="233"/>
    </row>
    <row r="96" spans="1:17">
      <c r="A96" s="214">
        <v>7</v>
      </c>
      <c r="B96" s="233" t="s">
        <v>4410</v>
      </c>
      <c r="C96" s="233"/>
      <c r="D96" s="233"/>
      <c r="E96" s="233"/>
      <c r="F96" s="234"/>
      <c r="G96" s="234"/>
      <c r="H96" s="234" t="s">
        <v>4437</v>
      </c>
      <c r="I96" s="234"/>
      <c r="J96" s="235" t="s">
        <v>4438</v>
      </c>
      <c r="K96" s="233" t="s">
        <v>4353</v>
      </c>
      <c r="L96" s="233" t="s">
        <v>4412</v>
      </c>
      <c r="M96" s="233"/>
      <c r="P96" s="233"/>
      <c r="Q96" s="233"/>
    </row>
    <row r="97" spans="1:17">
      <c r="A97" s="214">
        <v>7</v>
      </c>
      <c r="B97" s="233" t="s">
        <v>4410</v>
      </c>
      <c r="C97" s="233"/>
      <c r="D97" s="233"/>
      <c r="E97" s="233"/>
      <c r="F97" s="234"/>
      <c r="G97" s="234"/>
      <c r="H97" s="234" t="s">
        <v>4439</v>
      </c>
      <c r="I97" s="234"/>
      <c r="J97" s="235" t="s">
        <v>4440</v>
      </c>
      <c r="K97" s="233" t="s">
        <v>4353</v>
      </c>
      <c r="L97" s="233" t="s">
        <v>4412</v>
      </c>
      <c r="M97" s="233"/>
      <c r="P97" s="233"/>
      <c r="Q97" s="233"/>
    </row>
    <row r="98" spans="1:17">
      <c r="A98" s="214">
        <v>7</v>
      </c>
      <c r="B98" s="233" t="s">
        <v>4410</v>
      </c>
      <c r="C98" s="233"/>
      <c r="D98" s="233"/>
      <c r="E98" s="233"/>
      <c r="F98" s="234"/>
      <c r="G98" s="234"/>
      <c r="H98" s="234" t="s">
        <v>4441</v>
      </c>
      <c r="I98" s="234"/>
      <c r="J98" s="235" t="s">
        <v>4442</v>
      </c>
      <c r="K98" s="233" t="s">
        <v>4353</v>
      </c>
      <c r="L98" s="233" t="s">
        <v>4412</v>
      </c>
      <c r="M98" s="233"/>
      <c r="P98" s="233"/>
      <c r="Q98" s="233"/>
    </row>
    <row r="99" spans="1:17">
      <c r="A99" s="214">
        <v>7</v>
      </c>
      <c r="B99" s="233" t="s">
        <v>4410</v>
      </c>
      <c r="C99" s="233"/>
      <c r="D99" s="233"/>
      <c r="E99" s="233"/>
      <c r="F99" s="234"/>
      <c r="G99" s="234"/>
      <c r="H99" s="234" t="s">
        <v>4443</v>
      </c>
      <c r="I99" s="234"/>
      <c r="J99" s="235" t="s">
        <v>4444</v>
      </c>
      <c r="K99" s="233" t="s">
        <v>4353</v>
      </c>
      <c r="L99" s="233" t="s">
        <v>4412</v>
      </c>
      <c r="M99" s="233"/>
      <c r="P99" s="233"/>
      <c r="Q99" s="233"/>
    </row>
    <row r="100" spans="1:17">
      <c r="A100" s="214">
        <v>7</v>
      </c>
      <c r="B100" s="233" t="s">
        <v>4410</v>
      </c>
      <c r="C100" s="233"/>
      <c r="D100" s="233"/>
      <c r="E100" s="233"/>
      <c r="F100" s="234"/>
      <c r="G100" s="234"/>
      <c r="H100" s="234" t="s">
        <v>4445</v>
      </c>
      <c r="I100" s="234"/>
      <c r="J100" s="235" t="s">
        <v>4446</v>
      </c>
      <c r="K100" s="233" t="s">
        <v>4447</v>
      </c>
      <c r="L100" s="233" t="s">
        <v>4412</v>
      </c>
      <c r="M100" s="233"/>
      <c r="P100" s="233"/>
      <c r="Q100" s="233"/>
    </row>
    <row r="101" spans="1:17">
      <c r="A101" s="214">
        <v>6</v>
      </c>
      <c r="B101" s="233" t="s">
        <v>4410</v>
      </c>
      <c r="C101" s="233"/>
      <c r="D101" s="233"/>
      <c r="E101" s="233"/>
      <c r="F101" s="234"/>
      <c r="G101" s="234" t="s">
        <v>4448</v>
      </c>
      <c r="H101" s="234"/>
      <c r="I101" s="234"/>
      <c r="J101" s="235"/>
      <c r="K101" s="233" t="s">
        <v>4353</v>
      </c>
      <c r="L101" s="233" t="s">
        <v>4412</v>
      </c>
      <c r="M101" s="233"/>
      <c r="P101" s="233"/>
      <c r="Q101" s="233"/>
    </row>
    <row r="102" spans="1:17">
      <c r="A102" s="214">
        <v>7</v>
      </c>
      <c r="B102" s="233" t="s">
        <v>4410</v>
      </c>
      <c r="C102" s="233"/>
      <c r="D102" s="233"/>
      <c r="E102" s="233"/>
      <c r="F102" s="234"/>
      <c r="G102" s="234"/>
      <c r="H102" s="234" t="s">
        <v>4416</v>
      </c>
      <c r="I102" s="234"/>
      <c r="J102" s="235" t="s">
        <v>4417</v>
      </c>
      <c r="K102" s="233" t="s">
        <v>4353</v>
      </c>
      <c r="L102" s="233" t="s">
        <v>4412</v>
      </c>
      <c r="M102" s="233"/>
      <c r="P102" s="233"/>
      <c r="Q102" s="233"/>
    </row>
    <row r="103" spans="1:17">
      <c r="A103" s="214">
        <v>7</v>
      </c>
      <c r="B103" s="233" t="s">
        <v>4410</v>
      </c>
      <c r="C103" s="233"/>
      <c r="D103" s="233"/>
      <c r="E103" s="233"/>
      <c r="F103" s="234"/>
      <c r="G103" s="234"/>
      <c r="H103" s="234" t="s">
        <v>4418</v>
      </c>
      <c r="I103" s="234"/>
      <c r="J103" s="235" t="s">
        <v>4419</v>
      </c>
      <c r="K103" s="233" t="s">
        <v>4353</v>
      </c>
      <c r="L103" s="233" t="s">
        <v>4412</v>
      </c>
      <c r="M103" s="233"/>
      <c r="P103" s="233"/>
      <c r="Q103" s="233"/>
    </row>
    <row r="104" spans="1:17">
      <c r="A104" s="214">
        <v>7</v>
      </c>
      <c r="B104" s="233" t="s">
        <v>4410</v>
      </c>
      <c r="C104" s="233"/>
      <c r="D104" s="233"/>
      <c r="E104" s="233"/>
      <c r="F104" s="234"/>
      <c r="G104" s="234"/>
      <c r="H104" s="234" t="s">
        <v>4420</v>
      </c>
      <c r="I104" s="234"/>
      <c r="J104" s="235" t="s">
        <v>4421</v>
      </c>
      <c r="K104" s="233" t="s">
        <v>4353</v>
      </c>
      <c r="L104" s="233" t="s">
        <v>4412</v>
      </c>
      <c r="M104" s="233"/>
      <c r="P104" s="233"/>
      <c r="Q104" s="233"/>
    </row>
    <row r="105" spans="1:17">
      <c r="A105" s="214">
        <v>7</v>
      </c>
      <c r="B105" s="230" t="s">
        <v>4410</v>
      </c>
      <c r="C105" s="230"/>
      <c r="D105" s="230"/>
      <c r="E105" s="230"/>
      <c r="F105" s="231"/>
      <c r="G105" s="231"/>
      <c r="H105" s="231" t="s">
        <v>4422</v>
      </c>
      <c r="I105" s="231"/>
      <c r="J105" s="232" t="s">
        <v>4423</v>
      </c>
      <c r="K105" s="230" t="s">
        <v>4353</v>
      </c>
      <c r="L105" s="230" t="s">
        <v>4412</v>
      </c>
      <c r="M105" s="230"/>
      <c r="P105" s="233"/>
      <c r="Q105" s="233"/>
    </row>
    <row r="106" spans="1:17">
      <c r="A106" s="214">
        <v>7</v>
      </c>
      <c r="B106" s="233" t="s">
        <v>4410</v>
      </c>
      <c r="C106" s="233"/>
      <c r="D106" s="233"/>
      <c r="E106" s="233"/>
      <c r="F106" s="234"/>
      <c r="G106" s="234"/>
      <c r="H106" s="234" t="s">
        <v>4439</v>
      </c>
      <c r="I106" s="234"/>
      <c r="J106" s="235" t="s">
        <v>4440</v>
      </c>
      <c r="K106" s="233" t="s">
        <v>4353</v>
      </c>
      <c r="L106" s="233" t="s">
        <v>4412</v>
      </c>
      <c r="M106" s="233"/>
      <c r="P106" s="233"/>
      <c r="Q106" s="233"/>
    </row>
    <row r="107" spans="1:17">
      <c r="A107" s="214">
        <v>7</v>
      </c>
      <c r="B107" s="233" t="s">
        <v>4410</v>
      </c>
      <c r="C107" s="233"/>
      <c r="D107" s="233"/>
      <c r="E107" s="233"/>
      <c r="F107" s="234"/>
      <c r="G107" s="234"/>
      <c r="H107" s="234" t="s">
        <v>4441</v>
      </c>
      <c r="I107" s="234"/>
      <c r="J107" s="235" t="s">
        <v>4442</v>
      </c>
      <c r="K107" s="233" t="s">
        <v>4353</v>
      </c>
      <c r="L107" s="233" t="s">
        <v>4412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4449</v>
      </c>
      <c r="G108" s="228"/>
      <c r="H108" s="228"/>
      <c r="I108" s="228"/>
      <c r="J108" s="229"/>
      <c r="K108" s="227" t="s">
        <v>4280</v>
      </c>
      <c r="L108" s="227" t="s">
        <v>4450</v>
      </c>
      <c r="M108" s="227" t="s">
        <v>4451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4452</v>
      </c>
      <c r="H109" s="234"/>
      <c r="I109" s="234"/>
      <c r="J109" s="235"/>
      <c r="K109" s="233" t="s">
        <v>4353</v>
      </c>
      <c r="L109" s="233" t="s">
        <v>4450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4441</v>
      </c>
      <c r="I110" s="239" t="s">
        <v>4453</v>
      </c>
      <c r="J110" s="235" t="s">
        <v>4454</v>
      </c>
      <c r="K110" s="233" t="s">
        <v>4353</v>
      </c>
      <c r="L110" s="233" t="s">
        <v>4450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4455</v>
      </c>
      <c r="I111" s="239" t="s">
        <v>4456</v>
      </c>
      <c r="J111" s="235" t="s">
        <v>4457</v>
      </c>
      <c r="K111" s="233" t="s">
        <v>4353</v>
      </c>
      <c r="L111" s="233" t="s">
        <v>4450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4458</v>
      </c>
      <c r="I112" s="239" t="s">
        <v>4459</v>
      </c>
      <c r="J112" s="235" t="s">
        <v>4460</v>
      </c>
      <c r="K112" s="233" t="s">
        <v>4353</v>
      </c>
      <c r="L112" s="233" t="s">
        <v>4450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4461</v>
      </c>
      <c r="I113" s="239" t="s">
        <v>4462</v>
      </c>
      <c r="J113" s="235" t="s">
        <v>4463</v>
      </c>
      <c r="K113" s="233" t="s">
        <v>4353</v>
      </c>
      <c r="L113" s="233" t="s">
        <v>4450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4464</v>
      </c>
      <c r="I114" s="239" t="s">
        <v>4465</v>
      </c>
      <c r="J114" s="235" t="s">
        <v>4466</v>
      </c>
      <c r="K114" s="233" t="s">
        <v>4353</v>
      </c>
      <c r="L114" s="233" t="s">
        <v>4450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4467</v>
      </c>
      <c r="I115" s="239" t="s">
        <v>4468</v>
      </c>
      <c r="J115" s="235" t="s">
        <v>4469</v>
      </c>
      <c r="K115" s="233" t="s">
        <v>4353</v>
      </c>
      <c r="L115" s="233" t="s">
        <v>4450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4470</v>
      </c>
      <c r="I116" s="239" t="s">
        <v>4471</v>
      </c>
      <c r="J116" s="232" t="s">
        <v>4472</v>
      </c>
      <c r="K116" s="230" t="s">
        <v>4353</v>
      </c>
      <c r="L116" s="230" t="s">
        <v>4450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4473</v>
      </c>
      <c r="I117" s="241" t="s">
        <v>4474</v>
      </c>
      <c r="J117" s="232" t="s">
        <v>4475</v>
      </c>
      <c r="K117" s="230" t="s">
        <v>4353</v>
      </c>
      <c r="L117" s="230" t="s">
        <v>4450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4476</v>
      </c>
      <c r="I118" s="242" t="s">
        <v>4477</v>
      </c>
      <c r="J118" s="232" t="s">
        <v>4478</v>
      </c>
      <c r="K118" s="230" t="s">
        <v>4353</v>
      </c>
      <c r="L118" s="230" t="s">
        <v>4450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4479</v>
      </c>
      <c r="I119" s="241" t="s">
        <v>4480</v>
      </c>
      <c r="J119" s="232" t="s">
        <v>4481</v>
      </c>
      <c r="K119" s="230" t="s">
        <v>4353</v>
      </c>
      <c r="L119" s="230" t="s">
        <v>4450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4482</v>
      </c>
      <c r="I120" s="241" t="s">
        <v>5731</v>
      </c>
      <c r="J120" s="232" t="s">
        <v>4483</v>
      </c>
      <c r="K120" s="230" t="s">
        <v>4353</v>
      </c>
      <c r="L120" s="230" t="s">
        <v>4450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4484</v>
      </c>
      <c r="I121" s="242" t="s">
        <v>4485</v>
      </c>
      <c r="J121" s="232" t="s">
        <v>4486</v>
      </c>
      <c r="K121" s="230" t="s">
        <v>4353</v>
      </c>
      <c r="L121" s="230" t="s">
        <v>4450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4487</v>
      </c>
      <c r="I122" s="239" t="s">
        <v>4488</v>
      </c>
      <c r="J122" s="232" t="s">
        <v>4489</v>
      </c>
      <c r="K122" s="230" t="s">
        <v>4353</v>
      </c>
      <c r="L122" s="230" t="s">
        <v>4450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4490</v>
      </c>
      <c r="I123" s="242" t="s">
        <v>4491</v>
      </c>
      <c r="J123" s="232" t="s">
        <v>4492</v>
      </c>
      <c r="K123" s="230" t="s">
        <v>4353</v>
      </c>
      <c r="L123" s="230" t="s">
        <v>4450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4493</v>
      </c>
      <c r="I124" s="242" t="s">
        <v>4494</v>
      </c>
      <c r="J124" s="232" t="s">
        <v>4495</v>
      </c>
      <c r="K124" s="230" t="s">
        <v>4353</v>
      </c>
      <c r="L124" s="230" t="s">
        <v>4450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4496</v>
      </c>
      <c r="I125" s="242" t="s">
        <v>4497</v>
      </c>
      <c r="J125" s="232" t="s">
        <v>4498</v>
      </c>
      <c r="K125" s="230" t="s">
        <v>4353</v>
      </c>
      <c r="L125" s="230" t="s">
        <v>4450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4499</v>
      </c>
      <c r="I126" s="242" t="s">
        <v>4500</v>
      </c>
      <c r="J126" s="232" t="s">
        <v>4501</v>
      </c>
      <c r="K126" s="230" t="s">
        <v>4353</v>
      </c>
      <c r="L126" s="230" t="s">
        <v>4450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4502</v>
      </c>
      <c r="I127" s="243" t="s">
        <v>4503</v>
      </c>
      <c r="J127" s="232" t="s">
        <v>4504</v>
      </c>
      <c r="K127" s="230" t="s">
        <v>4353</v>
      </c>
      <c r="L127" s="230" t="s">
        <v>4450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4505</v>
      </c>
      <c r="I128" s="242" t="s">
        <v>4506</v>
      </c>
      <c r="J128" s="232" t="s">
        <v>4507</v>
      </c>
      <c r="K128" s="230" t="s">
        <v>4353</v>
      </c>
      <c r="L128" s="230" t="s">
        <v>4450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4508</v>
      </c>
      <c r="I129" s="242" t="s">
        <v>4509</v>
      </c>
      <c r="J129" s="232" t="s">
        <v>4510</v>
      </c>
      <c r="K129" s="230" t="s">
        <v>4353</v>
      </c>
      <c r="L129" s="230" t="s">
        <v>4450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4511</v>
      </c>
      <c r="I130" s="242" t="s">
        <v>4512</v>
      </c>
      <c r="J130" s="232" t="s">
        <v>4513</v>
      </c>
      <c r="K130" s="230" t="s">
        <v>4353</v>
      </c>
      <c r="L130" s="230" t="s">
        <v>4450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4514</v>
      </c>
      <c r="I131" s="242" t="s">
        <v>4515</v>
      </c>
      <c r="J131" s="232" t="s">
        <v>4516</v>
      </c>
      <c r="K131" s="230" t="s">
        <v>4353</v>
      </c>
      <c r="L131" s="230" t="s">
        <v>4450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4517</v>
      </c>
      <c r="I132" s="242" t="s">
        <v>4518</v>
      </c>
      <c r="J132" s="232" t="s">
        <v>4519</v>
      </c>
      <c r="K132" s="230" t="s">
        <v>4353</v>
      </c>
      <c r="L132" s="230" t="s">
        <v>4450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4520</v>
      </c>
      <c r="I133" s="242" t="s">
        <v>4521</v>
      </c>
      <c r="J133" s="232" t="s">
        <v>4522</v>
      </c>
      <c r="K133" s="230" t="s">
        <v>4353</v>
      </c>
      <c r="L133" s="230" t="s">
        <v>4450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4523</v>
      </c>
      <c r="I134" s="244" t="s">
        <v>4524</v>
      </c>
      <c r="J134" s="232" t="s">
        <v>4525</v>
      </c>
      <c r="K134" s="230" t="s">
        <v>4353</v>
      </c>
      <c r="L134" s="230" t="s">
        <v>4450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4526</v>
      </c>
      <c r="I135" s="246" t="s">
        <v>4527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4528</v>
      </c>
      <c r="I136" s="246" t="s">
        <v>4529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4530</v>
      </c>
      <c r="I137" s="246" t="s">
        <v>4531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4532</v>
      </c>
      <c r="I138" s="246" t="s">
        <v>4533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4534</v>
      </c>
      <c r="I139" s="246" t="s">
        <v>4535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5532</v>
      </c>
      <c r="I140" s="246" t="s">
        <v>5711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4536</v>
      </c>
      <c r="I141" s="244"/>
      <c r="J141" s="232" t="s">
        <v>4537</v>
      </c>
      <c r="K141" s="230" t="s">
        <v>4353</v>
      </c>
      <c r="L141" s="230" t="s">
        <v>4450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4538</v>
      </c>
      <c r="I142" s="242" t="s">
        <v>4539</v>
      </c>
      <c r="J142" s="232" t="s">
        <v>4540</v>
      </c>
      <c r="K142" s="230" t="s">
        <v>4353</v>
      </c>
      <c r="L142" s="230" t="s">
        <v>4450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4541</v>
      </c>
      <c r="I143" s="242" t="s">
        <v>4542</v>
      </c>
      <c r="J143" s="232" t="s">
        <v>4543</v>
      </c>
      <c r="K143" s="230" t="s">
        <v>4353</v>
      </c>
      <c r="L143" s="230" t="s">
        <v>4450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4445</v>
      </c>
      <c r="I144" s="244"/>
      <c r="J144" s="232" t="s">
        <v>4544</v>
      </c>
      <c r="K144" s="230" t="s">
        <v>4353</v>
      </c>
      <c r="L144" s="230" t="s">
        <v>4450</v>
      </c>
      <c r="M144" s="230"/>
      <c r="P144" s="240"/>
      <c r="Q144" s="233"/>
    </row>
    <row r="145" spans="1:17" s="226" customFormat="1">
      <c r="A145" s="222">
        <v>5</v>
      </c>
      <c r="B145" s="227" t="s">
        <v>4545</v>
      </c>
      <c r="C145" s="227"/>
      <c r="D145" s="227"/>
      <c r="E145" s="227"/>
      <c r="F145" s="228" t="s">
        <v>4546</v>
      </c>
      <c r="G145" s="228"/>
      <c r="H145" s="228"/>
      <c r="I145" s="228"/>
      <c r="J145" s="229"/>
      <c r="K145" s="227" t="s">
        <v>4280</v>
      </c>
      <c r="L145" s="227" t="s">
        <v>4412</v>
      </c>
      <c r="M145" s="227"/>
      <c r="P145" s="227"/>
      <c r="Q145" s="227"/>
    </row>
    <row r="146" spans="1:17">
      <c r="A146" s="214">
        <v>6</v>
      </c>
      <c r="B146" s="233" t="s">
        <v>4547</v>
      </c>
      <c r="C146" s="233"/>
      <c r="D146" s="233"/>
      <c r="E146" s="233"/>
      <c r="F146" s="234"/>
      <c r="G146" s="234" t="s">
        <v>4548</v>
      </c>
      <c r="H146" s="234"/>
      <c r="I146" s="234"/>
      <c r="J146" s="235"/>
      <c r="K146" s="233" t="s">
        <v>4353</v>
      </c>
      <c r="L146" s="233" t="s">
        <v>4412</v>
      </c>
      <c r="M146" s="233"/>
      <c r="P146" s="233"/>
      <c r="Q146" s="233"/>
    </row>
    <row r="147" spans="1:17">
      <c r="A147" s="214">
        <v>7</v>
      </c>
      <c r="B147" s="233" t="s">
        <v>4547</v>
      </c>
      <c r="C147" s="233"/>
      <c r="D147" s="233"/>
      <c r="E147" s="233"/>
      <c r="F147" s="234"/>
      <c r="G147" s="234"/>
      <c r="H147" s="234" t="s">
        <v>4549</v>
      </c>
      <c r="I147" s="234" t="s">
        <v>4550</v>
      </c>
      <c r="J147" s="235" t="s">
        <v>4551</v>
      </c>
      <c r="K147" s="233" t="s">
        <v>4353</v>
      </c>
      <c r="L147" s="233" t="s">
        <v>4412</v>
      </c>
      <c r="M147" s="233"/>
      <c r="P147" s="233"/>
      <c r="Q147" s="233"/>
    </row>
    <row r="148" spans="1:17">
      <c r="A148" s="214">
        <v>7</v>
      </c>
      <c r="B148" s="233" t="s">
        <v>4547</v>
      </c>
      <c r="C148" s="233"/>
      <c r="D148" s="233"/>
      <c r="E148" s="233"/>
      <c r="F148" s="234"/>
      <c r="G148" s="234"/>
      <c r="H148" s="234" t="s">
        <v>4552</v>
      </c>
      <c r="I148" s="234" t="s">
        <v>4553</v>
      </c>
      <c r="J148" s="235" t="s">
        <v>4554</v>
      </c>
      <c r="K148" s="233" t="s">
        <v>4353</v>
      </c>
      <c r="L148" s="233" t="s">
        <v>4412</v>
      </c>
      <c r="M148" s="233"/>
      <c r="P148" s="233"/>
      <c r="Q148" s="233"/>
    </row>
    <row r="149" spans="1:17">
      <c r="A149" s="214">
        <v>7</v>
      </c>
      <c r="B149" s="233" t="s">
        <v>4547</v>
      </c>
      <c r="C149" s="233"/>
      <c r="D149" s="233"/>
      <c r="E149" s="233"/>
      <c r="F149" s="234"/>
      <c r="G149" s="234"/>
      <c r="H149" s="234" t="s">
        <v>4555</v>
      </c>
      <c r="I149" s="234" t="s">
        <v>4556</v>
      </c>
      <c r="J149" s="235" t="s">
        <v>4557</v>
      </c>
      <c r="K149" s="233" t="s">
        <v>4353</v>
      </c>
      <c r="L149" s="233" t="s">
        <v>4412</v>
      </c>
      <c r="M149" s="233"/>
      <c r="P149" s="233"/>
      <c r="Q149" s="233"/>
    </row>
    <row r="150" spans="1:17">
      <c r="A150" s="214">
        <v>7</v>
      </c>
      <c r="B150" s="233" t="s">
        <v>4547</v>
      </c>
      <c r="C150" s="233"/>
      <c r="D150" s="233"/>
      <c r="E150" s="233"/>
      <c r="F150" s="234"/>
      <c r="G150" s="234"/>
      <c r="H150" s="234" t="s">
        <v>4558</v>
      </c>
      <c r="I150" s="234" t="s">
        <v>4559</v>
      </c>
      <c r="J150" s="235" t="s">
        <v>4560</v>
      </c>
      <c r="K150" s="233" t="s">
        <v>4353</v>
      </c>
      <c r="L150" s="233" t="s">
        <v>4412</v>
      </c>
      <c r="M150" s="233"/>
      <c r="P150" s="233"/>
      <c r="Q150" s="233"/>
    </row>
    <row r="151" spans="1:17">
      <c r="A151" s="214">
        <v>7</v>
      </c>
      <c r="B151" s="233" t="s">
        <v>4547</v>
      </c>
      <c r="C151" s="233"/>
      <c r="D151" s="233"/>
      <c r="E151" s="233"/>
      <c r="F151" s="234"/>
      <c r="G151" s="234"/>
      <c r="H151" s="234" t="s">
        <v>4361</v>
      </c>
      <c r="I151" s="234" t="s">
        <v>4561</v>
      </c>
      <c r="J151" s="235" t="s">
        <v>4562</v>
      </c>
      <c r="K151" s="233" t="s">
        <v>4563</v>
      </c>
      <c r="L151" s="233" t="s">
        <v>4564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4565</v>
      </c>
      <c r="I152" s="234"/>
      <c r="J152" s="235" t="s">
        <v>4566</v>
      </c>
      <c r="K152" s="233" t="s">
        <v>4563</v>
      </c>
      <c r="L152" s="233" t="s">
        <v>4564</v>
      </c>
      <c r="M152" s="233"/>
      <c r="P152" s="233"/>
      <c r="Q152" s="233"/>
    </row>
    <row r="153" spans="1:17">
      <c r="A153" s="214">
        <v>7</v>
      </c>
      <c r="B153" s="233" t="s">
        <v>4547</v>
      </c>
      <c r="C153" s="233"/>
      <c r="D153" s="233"/>
      <c r="E153" s="233"/>
      <c r="F153" s="234"/>
      <c r="G153" s="234"/>
      <c r="H153" s="234" t="s">
        <v>4567</v>
      </c>
      <c r="I153" s="234"/>
      <c r="J153" s="235" t="s">
        <v>4568</v>
      </c>
      <c r="K153" s="233" t="s">
        <v>4353</v>
      </c>
      <c r="L153" s="233" t="s">
        <v>4412</v>
      </c>
      <c r="M153" s="233"/>
      <c r="P153" s="233"/>
      <c r="Q153" s="233"/>
    </row>
    <row r="154" spans="1:17">
      <c r="A154" s="214">
        <v>7</v>
      </c>
      <c r="B154" s="233" t="s">
        <v>4547</v>
      </c>
      <c r="C154" s="233"/>
      <c r="D154" s="233"/>
      <c r="E154" s="233"/>
      <c r="F154" s="234"/>
      <c r="G154" s="234"/>
      <c r="H154" s="234" t="s">
        <v>4569</v>
      </c>
      <c r="I154" s="234"/>
      <c r="J154" s="235" t="s">
        <v>4570</v>
      </c>
      <c r="K154" s="233" t="s">
        <v>4353</v>
      </c>
      <c r="L154" s="233" t="s">
        <v>4412</v>
      </c>
      <c r="M154" s="233"/>
      <c r="P154" s="233"/>
      <c r="Q154" s="233"/>
    </row>
    <row r="155" spans="1:17">
      <c r="A155" s="214">
        <v>7</v>
      </c>
      <c r="B155" s="233" t="s">
        <v>4547</v>
      </c>
      <c r="C155" s="233"/>
      <c r="D155" s="233"/>
      <c r="E155" s="233"/>
      <c r="F155" s="234"/>
      <c r="G155" s="234"/>
      <c r="H155" s="234" t="s">
        <v>4571</v>
      </c>
      <c r="I155" s="234"/>
      <c r="J155" s="235" t="s">
        <v>4572</v>
      </c>
      <c r="K155" s="233" t="s">
        <v>4353</v>
      </c>
      <c r="L155" s="233" t="s">
        <v>4412</v>
      </c>
      <c r="M155" s="233"/>
      <c r="P155" s="233"/>
      <c r="Q155" s="233"/>
    </row>
    <row r="156" spans="1:17">
      <c r="A156" s="214">
        <v>6</v>
      </c>
      <c r="B156" s="233" t="s">
        <v>4547</v>
      </c>
      <c r="C156" s="233"/>
      <c r="D156" s="233"/>
      <c r="E156" s="233"/>
      <c r="F156" s="234"/>
      <c r="G156" s="234" t="s">
        <v>4573</v>
      </c>
      <c r="H156" s="234"/>
      <c r="I156" s="234"/>
      <c r="J156" s="235"/>
      <c r="K156" s="233" t="s">
        <v>4330</v>
      </c>
      <c r="L156" s="233" t="s">
        <v>4412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4574</v>
      </c>
      <c r="I157" s="236"/>
      <c r="J157" s="237" t="s">
        <v>4575</v>
      </c>
      <c r="K157" s="247" t="s">
        <v>4330</v>
      </c>
      <c r="L157" s="247" t="s">
        <v>4412</v>
      </c>
      <c r="M157" s="235" t="s">
        <v>4576</v>
      </c>
      <c r="P157" s="233"/>
      <c r="Q157" s="233"/>
    </row>
    <row r="158" spans="1:17">
      <c r="A158" s="214">
        <v>7</v>
      </c>
      <c r="B158" s="233" t="s">
        <v>4547</v>
      </c>
      <c r="C158" s="233"/>
      <c r="D158" s="233"/>
      <c r="E158" s="233"/>
      <c r="F158" s="234"/>
      <c r="G158" s="234"/>
      <c r="H158" s="234" t="s">
        <v>4577</v>
      </c>
      <c r="I158" s="234"/>
      <c r="J158" s="235" t="s">
        <v>4578</v>
      </c>
      <c r="K158" s="233" t="s">
        <v>4330</v>
      </c>
      <c r="L158" s="233" t="s">
        <v>4412</v>
      </c>
      <c r="M158" s="235" t="s">
        <v>4579</v>
      </c>
      <c r="P158" s="233"/>
      <c r="Q158" s="233"/>
    </row>
    <row r="159" spans="1:17">
      <c r="A159" s="214">
        <v>7</v>
      </c>
      <c r="B159" s="233" t="s">
        <v>4547</v>
      </c>
      <c r="C159" s="233"/>
      <c r="D159" s="233"/>
      <c r="E159" s="233"/>
      <c r="F159" s="234"/>
      <c r="G159" s="234"/>
      <c r="H159" s="234" t="s">
        <v>4580</v>
      </c>
      <c r="I159" s="234"/>
      <c r="J159" s="235" t="s">
        <v>4581</v>
      </c>
      <c r="K159" s="233" t="s">
        <v>4330</v>
      </c>
      <c r="L159" s="233" t="s">
        <v>4412</v>
      </c>
      <c r="M159" s="235" t="s">
        <v>4582</v>
      </c>
      <c r="P159" s="233"/>
      <c r="Q159" s="233"/>
    </row>
    <row r="160" spans="1:17">
      <c r="A160" s="214">
        <v>7</v>
      </c>
      <c r="B160" s="233" t="s">
        <v>4547</v>
      </c>
      <c r="C160" s="233"/>
      <c r="D160" s="233"/>
      <c r="E160" s="233"/>
      <c r="F160" s="234"/>
      <c r="G160" s="234"/>
      <c r="H160" s="234" t="s">
        <v>4583</v>
      </c>
      <c r="I160" s="234"/>
      <c r="J160" s="235" t="s">
        <v>4584</v>
      </c>
      <c r="K160" s="233" t="s">
        <v>4330</v>
      </c>
      <c r="L160" s="233" t="s">
        <v>4412</v>
      </c>
      <c r="M160" s="235" t="s">
        <v>4585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4586</v>
      </c>
      <c r="I161" s="236"/>
      <c r="J161" s="237" t="s">
        <v>4587</v>
      </c>
      <c r="K161" s="247" t="s">
        <v>4330</v>
      </c>
      <c r="L161" s="247" t="s">
        <v>4412</v>
      </c>
      <c r="M161" s="235" t="s">
        <v>4588</v>
      </c>
      <c r="P161" s="233"/>
      <c r="Q161" s="233"/>
    </row>
    <row r="162" spans="1:17">
      <c r="A162" s="214">
        <v>7</v>
      </c>
      <c r="B162" s="233" t="s">
        <v>4547</v>
      </c>
      <c r="C162" s="233"/>
      <c r="D162" s="233"/>
      <c r="E162" s="233"/>
      <c r="F162" s="234"/>
      <c r="G162" s="234"/>
      <c r="H162" s="234" t="s">
        <v>4589</v>
      </c>
      <c r="I162" s="234" t="s">
        <v>4590</v>
      </c>
      <c r="J162" s="235" t="s">
        <v>4591</v>
      </c>
      <c r="K162" s="233" t="s">
        <v>4330</v>
      </c>
      <c r="L162" s="233" t="s">
        <v>4412</v>
      </c>
      <c r="M162" s="235" t="s">
        <v>4592</v>
      </c>
      <c r="P162" s="233"/>
      <c r="Q162" s="233"/>
    </row>
    <row r="163" spans="1:17">
      <c r="A163" s="214">
        <v>6</v>
      </c>
      <c r="B163" s="233" t="s">
        <v>4547</v>
      </c>
      <c r="C163" s="233"/>
      <c r="D163" s="233"/>
      <c r="E163" s="233"/>
      <c r="F163" s="234"/>
      <c r="G163" s="236" t="s">
        <v>4593</v>
      </c>
      <c r="H163" s="236"/>
      <c r="I163" s="236"/>
      <c r="J163" s="237"/>
      <c r="K163" s="247" t="s">
        <v>4353</v>
      </c>
      <c r="L163" s="247" t="s">
        <v>4412</v>
      </c>
      <c r="M163" s="233"/>
      <c r="P163" s="233"/>
      <c r="Q163" s="233"/>
    </row>
    <row r="164" spans="1:17">
      <c r="A164" s="214">
        <v>7</v>
      </c>
      <c r="B164" s="233" t="s">
        <v>4547</v>
      </c>
      <c r="C164" s="233"/>
      <c r="D164" s="233"/>
      <c r="E164" s="233"/>
      <c r="F164" s="234"/>
      <c r="G164" s="236"/>
      <c r="H164" s="236" t="s">
        <v>4594</v>
      </c>
      <c r="I164" s="236" t="s">
        <v>4595</v>
      </c>
      <c r="J164" s="237" t="s">
        <v>4596</v>
      </c>
      <c r="K164" s="247" t="s">
        <v>4353</v>
      </c>
      <c r="L164" s="247" t="s">
        <v>4412</v>
      </c>
      <c r="M164" s="233"/>
      <c r="P164" s="233"/>
      <c r="Q164" s="233"/>
    </row>
    <row r="165" spans="1:17">
      <c r="A165" s="214">
        <v>6</v>
      </c>
      <c r="B165" s="233" t="s">
        <v>4547</v>
      </c>
      <c r="C165" s="233"/>
      <c r="D165" s="233"/>
      <c r="E165" s="233"/>
      <c r="F165" s="234"/>
      <c r="G165" s="236" t="s">
        <v>4597</v>
      </c>
      <c r="H165" s="236"/>
      <c r="I165" s="236"/>
      <c r="J165" s="237"/>
      <c r="K165" s="247" t="s">
        <v>4353</v>
      </c>
      <c r="L165" s="247" t="s">
        <v>4412</v>
      </c>
      <c r="M165" s="233"/>
      <c r="P165" s="233"/>
      <c r="Q165" s="233"/>
    </row>
    <row r="166" spans="1:17">
      <c r="A166" s="214">
        <v>7</v>
      </c>
      <c r="B166" s="233" t="s">
        <v>4547</v>
      </c>
      <c r="C166" s="233"/>
      <c r="D166" s="233"/>
      <c r="E166" s="233"/>
      <c r="F166" s="234"/>
      <c r="G166" s="236"/>
      <c r="H166" s="236" t="s">
        <v>4598</v>
      </c>
      <c r="I166" s="236" t="s">
        <v>4599</v>
      </c>
      <c r="J166" s="237" t="s">
        <v>4596</v>
      </c>
      <c r="K166" s="247" t="s">
        <v>4353</v>
      </c>
      <c r="L166" s="247" t="s">
        <v>4412</v>
      </c>
      <c r="M166" s="233"/>
      <c r="P166" s="233"/>
      <c r="Q166" s="233"/>
    </row>
    <row r="167" spans="1:17">
      <c r="A167" s="214">
        <v>7</v>
      </c>
      <c r="B167" s="233" t="s">
        <v>4547</v>
      </c>
      <c r="C167" s="233"/>
      <c r="D167" s="233"/>
      <c r="E167" s="233"/>
      <c r="F167" s="234"/>
      <c r="G167" s="236"/>
      <c r="H167" s="236" t="s">
        <v>4600</v>
      </c>
      <c r="I167" s="236" t="s">
        <v>4601</v>
      </c>
      <c r="J167" s="237" t="s">
        <v>4602</v>
      </c>
      <c r="K167" s="247" t="s">
        <v>4353</v>
      </c>
      <c r="L167" s="247" t="s">
        <v>4412</v>
      </c>
      <c r="M167" s="233"/>
      <c r="P167" s="233"/>
      <c r="Q167" s="233"/>
    </row>
    <row r="168" spans="1:17">
      <c r="A168" s="214">
        <v>6</v>
      </c>
      <c r="B168" s="233" t="s">
        <v>4547</v>
      </c>
      <c r="C168" s="233"/>
      <c r="D168" s="233"/>
      <c r="E168" s="233"/>
      <c r="F168" s="234"/>
      <c r="G168" s="234" t="s">
        <v>4603</v>
      </c>
      <c r="H168" s="234"/>
      <c r="I168" s="234"/>
      <c r="J168" s="235"/>
      <c r="K168" s="233" t="s">
        <v>4353</v>
      </c>
      <c r="L168" s="233" t="s">
        <v>4412</v>
      </c>
      <c r="M168" s="233"/>
      <c r="P168" s="233"/>
      <c r="Q168" s="233"/>
    </row>
    <row r="169" spans="1:17">
      <c r="A169" s="214">
        <v>7</v>
      </c>
      <c r="B169" s="233" t="s">
        <v>4547</v>
      </c>
      <c r="C169" s="233"/>
      <c r="D169" s="233"/>
      <c r="E169" s="233"/>
      <c r="F169" s="234"/>
      <c r="G169" s="234"/>
      <c r="H169" s="234" t="s">
        <v>4604</v>
      </c>
      <c r="I169" s="234"/>
      <c r="J169" s="235" t="s">
        <v>4605</v>
      </c>
      <c r="K169" s="233" t="s">
        <v>4353</v>
      </c>
      <c r="L169" s="233" t="s">
        <v>4412</v>
      </c>
      <c r="M169" s="233"/>
      <c r="P169" s="233"/>
      <c r="Q169" s="233"/>
    </row>
    <row r="170" spans="1:17">
      <c r="A170" s="214">
        <v>7</v>
      </c>
      <c r="B170" s="233" t="s">
        <v>4547</v>
      </c>
      <c r="C170" s="233"/>
      <c r="D170" s="233"/>
      <c r="E170" s="233"/>
      <c r="F170" s="234"/>
      <c r="G170" s="234"/>
      <c r="H170" s="234" t="s">
        <v>4606</v>
      </c>
      <c r="I170" s="234"/>
      <c r="J170" s="235" t="s">
        <v>4607</v>
      </c>
      <c r="K170" s="233" t="s">
        <v>4353</v>
      </c>
      <c r="L170" s="233" t="s">
        <v>4412</v>
      </c>
      <c r="M170" s="233"/>
      <c r="P170" s="233"/>
      <c r="Q170" s="233"/>
    </row>
    <row r="171" spans="1:17">
      <c r="A171" s="214">
        <v>7</v>
      </c>
      <c r="B171" s="233" t="s">
        <v>4547</v>
      </c>
      <c r="C171" s="233"/>
      <c r="D171" s="233"/>
      <c r="E171" s="233"/>
      <c r="F171" s="234"/>
      <c r="G171" s="234"/>
      <c r="H171" s="234" t="s">
        <v>4608</v>
      </c>
      <c r="I171" s="234" t="s">
        <v>4609</v>
      </c>
      <c r="J171" s="235" t="s">
        <v>4610</v>
      </c>
      <c r="K171" s="233" t="s">
        <v>4353</v>
      </c>
      <c r="L171" s="233" t="s">
        <v>4412</v>
      </c>
      <c r="M171" s="233"/>
      <c r="P171" s="233"/>
      <c r="Q171" s="233"/>
    </row>
    <row r="172" spans="1:17">
      <c r="A172" s="214">
        <v>7</v>
      </c>
      <c r="B172" s="233" t="s">
        <v>4547</v>
      </c>
      <c r="C172" s="233"/>
      <c r="D172" s="233"/>
      <c r="E172" s="233"/>
      <c r="F172" s="234"/>
      <c r="G172" s="234"/>
      <c r="H172" s="234" t="s">
        <v>4611</v>
      </c>
      <c r="I172" s="234" t="s">
        <v>4612</v>
      </c>
      <c r="J172" s="235" t="s">
        <v>4613</v>
      </c>
      <c r="K172" s="233" t="s">
        <v>4353</v>
      </c>
      <c r="L172" s="233" t="s">
        <v>4412</v>
      </c>
      <c r="M172" s="233"/>
      <c r="P172" s="233"/>
      <c r="Q172" s="233"/>
    </row>
    <row r="173" spans="1:17">
      <c r="A173" s="214">
        <v>7</v>
      </c>
      <c r="B173" s="233" t="s">
        <v>4547</v>
      </c>
      <c r="C173" s="233"/>
      <c r="D173" s="233"/>
      <c r="E173" s="233"/>
      <c r="F173" s="234"/>
      <c r="G173" s="234"/>
      <c r="H173" s="234" t="s">
        <v>4614</v>
      </c>
      <c r="I173" s="234" t="s">
        <v>4615</v>
      </c>
      <c r="J173" s="235" t="s">
        <v>4616</v>
      </c>
      <c r="K173" s="233" t="s">
        <v>4353</v>
      </c>
      <c r="L173" s="233" t="s">
        <v>4412</v>
      </c>
      <c r="M173" s="233"/>
      <c r="P173" s="233"/>
      <c r="Q173" s="233"/>
    </row>
    <row r="174" spans="1:17">
      <c r="A174" s="214">
        <v>7</v>
      </c>
      <c r="B174" s="233" t="s">
        <v>4547</v>
      </c>
      <c r="C174" s="233"/>
      <c r="D174" s="233"/>
      <c r="E174" s="233"/>
      <c r="F174" s="234"/>
      <c r="G174" s="234"/>
      <c r="H174" s="234" t="s">
        <v>4617</v>
      </c>
      <c r="I174" s="234" t="s">
        <v>4618</v>
      </c>
      <c r="J174" s="235" t="s">
        <v>4619</v>
      </c>
      <c r="K174" s="233" t="s">
        <v>4353</v>
      </c>
      <c r="L174" s="233" t="s">
        <v>4412</v>
      </c>
      <c r="M174" s="233"/>
      <c r="P174" s="233"/>
      <c r="Q174" s="233"/>
    </row>
    <row r="175" spans="1:17">
      <c r="A175" s="214">
        <v>6</v>
      </c>
      <c r="B175" s="233" t="s">
        <v>4547</v>
      </c>
      <c r="C175" s="233"/>
      <c r="D175" s="233"/>
      <c r="E175" s="233"/>
      <c r="F175" s="234"/>
      <c r="G175" s="234" t="s">
        <v>4620</v>
      </c>
      <c r="H175" s="234"/>
      <c r="I175" s="234"/>
      <c r="J175" s="235"/>
      <c r="K175" s="233" t="s">
        <v>4353</v>
      </c>
      <c r="L175" s="233" t="s">
        <v>4412</v>
      </c>
      <c r="M175" s="233"/>
      <c r="P175" s="233"/>
      <c r="Q175" s="233"/>
    </row>
    <row r="176" spans="1:17">
      <c r="A176" s="214">
        <v>7</v>
      </c>
      <c r="B176" s="233" t="s">
        <v>4547</v>
      </c>
      <c r="C176" s="233"/>
      <c r="D176" s="233"/>
      <c r="E176" s="233"/>
      <c r="F176" s="234"/>
      <c r="G176" s="234"/>
      <c r="H176" s="236" t="s">
        <v>4621</v>
      </c>
      <c r="I176" s="236" t="s">
        <v>4599</v>
      </c>
      <c r="J176" s="235" t="s">
        <v>4622</v>
      </c>
      <c r="K176" s="233" t="s">
        <v>4353</v>
      </c>
      <c r="L176" s="233" t="s">
        <v>4412</v>
      </c>
      <c r="M176" s="233"/>
      <c r="P176" s="233"/>
      <c r="Q176" s="233"/>
    </row>
    <row r="177" spans="1:17">
      <c r="A177" s="214">
        <v>7</v>
      </c>
      <c r="B177" s="233" t="s">
        <v>4547</v>
      </c>
      <c r="C177" s="233"/>
      <c r="D177" s="233"/>
      <c r="E177" s="233"/>
      <c r="F177" s="234"/>
      <c r="G177" s="234"/>
      <c r="H177" s="236" t="s">
        <v>4623</v>
      </c>
      <c r="I177" s="236" t="s">
        <v>4601</v>
      </c>
      <c r="J177" s="235" t="s">
        <v>4624</v>
      </c>
      <c r="K177" s="233" t="s">
        <v>4353</v>
      </c>
      <c r="L177" s="233" t="s">
        <v>4412</v>
      </c>
      <c r="M177" s="233"/>
      <c r="P177" s="233"/>
      <c r="Q177" s="233"/>
    </row>
    <row r="178" spans="1:17" s="226" customFormat="1">
      <c r="A178" s="222">
        <v>5</v>
      </c>
      <c r="B178" s="227" t="s">
        <v>4625</v>
      </c>
      <c r="C178" s="227"/>
      <c r="D178" s="227"/>
      <c r="E178" s="227"/>
      <c r="F178" s="228" t="s">
        <v>4626</v>
      </c>
      <c r="G178" s="228"/>
      <c r="H178" s="228"/>
      <c r="I178" s="228"/>
      <c r="J178" s="229"/>
      <c r="K178" s="227" t="s">
        <v>4280</v>
      </c>
      <c r="L178" s="227" t="s">
        <v>4627</v>
      </c>
      <c r="M178" s="227"/>
      <c r="P178" s="227"/>
      <c r="Q178" s="227"/>
    </row>
    <row r="179" spans="1:17">
      <c r="A179" s="214">
        <v>6</v>
      </c>
      <c r="B179" s="233" t="s">
        <v>4625</v>
      </c>
      <c r="C179" s="233"/>
      <c r="D179" s="233"/>
      <c r="E179" s="233"/>
      <c r="F179" s="234"/>
      <c r="G179" s="234" t="s">
        <v>4628</v>
      </c>
      <c r="H179" s="234"/>
      <c r="I179" s="234"/>
      <c r="J179" s="235"/>
      <c r="K179" s="233" t="s">
        <v>4629</v>
      </c>
      <c r="L179" s="233" t="s">
        <v>4627</v>
      </c>
      <c r="M179" s="233"/>
      <c r="P179" s="233"/>
      <c r="Q179" s="233"/>
    </row>
    <row r="180" spans="1:17">
      <c r="A180" s="214">
        <v>7</v>
      </c>
      <c r="B180" s="233" t="s">
        <v>4625</v>
      </c>
      <c r="C180" s="233"/>
      <c r="D180" s="233"/>
      <c r="E180" s="233"/>
      <c r="F180" s="234"/>
      <c r="G180" s="234"/>
      <c r="H180" s="234" t="s">
        <v>4630</v>
      </c>
      <c r="I180" s="234"/>
      <c r="J180" s="235" t="s">
        <v>4631</v>
      </c>
      <c r="K180" s="233" t="s">
        <v>4629</v>
      </c>
      <c r="L180" s="233" t="s">
        <v>4627</v>
      </c>
      <c r="M180" s="233" t="s">
        <v>4632</v>
      </c>
      <c r="P180" s="233"/>
      <c r="Q180" s="233"/>
    </row>
    <row r="181" spans="1:17">
      <c r="A181" s="214">
        <v>7</v>
      </c>
      <c r="B181" s="233" t="s">
        <v>4625</v>
      </c>
      <c r="C181" s="233"/>
      <c r="D181" s="233"/>
      <c r="E181" s="233"/>
      <c r="F181" s="234"/>
      <c r="G181" s="234"/>
      <c r="H181" s="234" t="s">
        <v>4633</v>
      </c>
      <c r="I181" s="234" t="s">
        <v>4634</v>
      </c>
      <c r="J181" s="235" t="s">
        <v>4635</v>
      </c>
      <c r="K181" s="233" t="s">
        <v>4287</v>
      </c>
      <c r="L181" s="233" t="s">
        <v>4627</v>
      </c>
      <c r="M181" s="233"/>
      <c r="P181" s="233"/>
      <c r="Q181" s="233"/>
    </row>
    <row r="182" spans="1:17">
      <c r="A182" s="214">
        <v>7</v>
      </c>
      <c r="B182" s="233" t="s">
        <v>4625</v>
      </c>
      <c r="C182" s="233"/>
      <c r="D182" s="233"/>
      <c r="E182" s="233"/>
      <c r="F182" s="234"/>
      <c r="G182" s="234"/>
      <c r="H182" s="234" t="s">
        <v>4636</v>
      </c>
      <c r="I182" s="234" t="s">
        <v>4637</v>
      </c>
      <c r="J182" s="235" t="s">
        <v>4638</v>
      </c>
      <c r="K182" s="233" t="s">
        <v>4639</v>
      </c>
      <c r="L182" s="233" t="s">
        <v>4627</v>
      </c>
      <c r="M182" s="233"/>
      <c r="P182" s="233"/>
      <c r="Q182" s="233"/>
    </row>
    <row r="183" spans="1:17">
      <c r="A183" s="214">
        <v>7</v>
      </c>
      <c r="B183" s="233" t="s">
        <v>4625</v>
      </c>
      <c r="C183" s="233"/>
      <c r="D183" s="233"/>
      <c r="E183" s="233"/>
      <c r="F183" s="234"/>
      <c r="G183" s="234"/>
      <c r="H183" s="234" t="s">
        <v>4640</v>
      </c>
      <c r="I183" s="234" t="s">
        <v>4641</v>
      </c>
      <c r="J183" s="235" t="s">
        <v>4642</v>
      </c>
      <c r="K183" s="233" t="s">
        <v>4639</v>
      </c>
      <c r="L183" s="233" t="s">
        <v>4627</v>
      </c>
      <c r="M183" s="233"/>
      <c r="P183" s="233"/>
      <c r="Q183" s="233"/>
    </row>
    <row r="184" spans="1:17">
      <c r="A184" s="214">
        <v>7</v>
      </c>
      <c r="B184" s="230" t="s">
        <v>4625</v>
      </c>
      <c r="C184" s="230"/>
      <c r="D184" s="230"/>
      <c r="E184" s="230"/>
      <c r="F184" s="231"/>
      <c r="G184" s="231"/>
      <c r="H184" s="231" t="s">
        <v>4643</v>
      </c>
      <c r="I184" s="231" t="s">
        <v>4644</v>
      </c>
      <c r="J184" s="232" t="s">
        <v>4645</v>
      </c>
      <c r="K184" s="230" t="s">
        <v>4342</v>
      </c>
      <c r="L184" s="230" t="s">
        <v>4627</v>
      </c>
      <c r="M184" s="230"/>
      <c r="P184" s="233"/>
      <c r="Q184" s="233"/>
    </row>
    <row r="185" spans="1:17" s="226" customFormat="1">
      <c r="A185" s="222">
        <v>5</v>
      </c>
      <c r="B185" s="238" t="s">
        <v>4646</v>
      </c>
      <c r="C185" s="238"/>
      <c r="D185" s="238"/>
      <c r="E185" s="238"/>
      <c r="F185" s="248" t="s">
        <v>4647</v>
      </c>
      <c r="G185" s="248"/>
      <c r="H185" s="248"/>
      <c r="I185" s="248"/>
      <c r="J185" s="249"/>
      <c r="K185" s="238" t="s">
        <v>4280</v>
      </c>
      <c r="L185" s="238" t="s">
        <v>4648</v>
      </c>
      <c r="M185" s="238"/>
      <c r="P185" s="227"/>
      <c r="Q185" s="227"/>
    </row>
    <row r="186" spans="1:17">
      <c r="A186" s="214">
        <v>6</v>
      </c>
      <c r="B186" s="233" t="s">
        <v>4646</v>
      </c>
      <c r="C186" s="233"/>
      <c r="D186" s="233"/>
      <c r="E186" s="233"/>
      <c r="F186" s="234"/>
      <c r="G186" s="234" t="s">
        <v>4649</v>
      </c>
      <c r="H186" s="234"/>
      <c r="I186" s="234"/>
      <c r="J186" s="235"/>
      <c r="K186" s="233" t="s">
        <v>4287</v>
      </c>
      <c r="L186" s="233" t="s">
        <v>4648</v>
      </c>
      <c r="M186" s="233"/>
      <c r="P186" s="233"/>
      <c r="Q186" s="233"/>
    </row>
    <row r="187" spans="1:17">
      <c r="A187" s="214">
        <v>7</v>
      </c>
      <c r="B187" s="233" t="s">
        <v>4646</v>
      </c>
      <c r="C187" s="233"/>
      <c r="D187" s="233"/>
      <c r="E187" s="233"/>
      <c r="F187" s="234"/>
      <c r="G187" s="234"/>
      <c r="H187" s="234" t="s">
        <v>4650</v>
      </c>
      <c r="I187" s="234" t="s">
        <v>4651</v>
      </c>
      <c r="J187" s="235" t="s">
        <v>4652</v>
      </c>
      <c r="K187" s="233" t="s">
        <v>4287</v>
      </c>
      <c r="L187" s="233" t="s">
        <v>4648</v>
      </c>
      <c r="M187" s="233"/>
      <c r="P187" s="233"/>
      <c r="Q187" s="233"/>
    </row>
    <row r="188" spans="1:17">
      <c r="A188" s="214">
        <v>6</v>
      </c>
      <c r="B188" s="233" t="s">
        <v>4646</v>
      </c>
      <c r="C188" s="233"/>
      <c r="D188" s="233"/>
      <c r="E188" s="233"/>
      <c r="F188" s="234"/>
      <c r="G188" s="234" t="s">
        <v>4653</v>
      </c>
      <c r="H188" s="234"/>
      <c r="I188" s="234"/>
      <c r="J188" s="235"/>
      <c r="K188" s="233" t="s">
        <v>4287</v>
      </c>
      <c r="L188" s="233" t="s">
        <v>4648</v>
      </c>
      <c r="M188" s="233"/>
      <c r="P188" s="233"/>
      <c r="Q188" s="233"/>
    </row>
    <row r="189" spans="1:17">
      <c r="A189" s="214">
        <v>7</v>
      </c>
      <c r="B189" s="233" t="s">
        <v>4646</v>
      </c>
      <c r="C189" s="233"/>
      <c r="D189" s="233"/>
      <c r="E189" s="233"/>
      <c r="F189" s="234"/>
      <c r="G189" s="234"/>
      <c r="H189" s="234" t="s">
        <v>4654</v>
      </c>
      <c r="I189" s="234" t="s">
        <v>4655</v>
      </c>
      <c r="J189" s="235" t="s">
        <v>4656</v>
      </c>
      <c r="K189" s="233" t="s">
        <v>4287</v>
      </c>
      <c r="L189" s="233" t="s">
        <v>4648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45" customWidth="1"/>
    <col min="5" max="5" width="55.75" style="345" customWidth="1"/>
    <col min="6" max="6" width="45.75" style="345" customWidth="1"/>
    <col min="7" max="7" width="15.75" style="345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42" t="s">
        <v>1979</v>
      </c>
      <c r="C4" s="342" t="s">
        <v>1980</v>
      </c>
      <c r="D4" s="342" t="s">
        <v>5160</v>
      </c>
      <c r="E4" s="343" t="s">
        <v>5177</v>
      </c>
      <c r="F4" s="342" t="s">
        <v>1991</v>
      </c>
      <c r="G4" s="342" t="s">
        <v>1981</v>
      </c>
    </row>
    <row r="5" spans="2:7" ht="21.6" customHeight="1">
      <c r="B5" s="341"/>
      <c r="C5" s="194" t="s">
        <v>4030</v>
      </c>
      <c r="D5" s="346"/>
      <c r="E5" s="347"/>
      <c r="F5" s="348"/>
      <c r="G5" s="349"/>
    </row>
    <row r="6" spans="2:7" ht="85.9" customHeight="1">
      <c r="B6" s="41"/>
      <c r="C6" s="43" t="s">
        <v>3853</v>
      </c>
      <c r="D6" s="350"/>
      <c r="E6" s="344" t="s">
        <v>5488</v>
      </c>
      <c r="F6" s="354" t="s">
        <v>5634</v>
      </c>
      <c r="G6" s="351"/>
    </row>
    <row r="7" spans="2:7" ht="142.15" customHeight="1">
      <c r="B7" s="41"/>
      <c r="C7" s="403" t="s">
        <v>5484</v>
      </c>
      <c r="D7" s="350"/>
      <c r="E7" s="344" t="s">
        <v>5486</v>
      </c>
      <c r="F7" s="350" t="s">
        <v>5487</v>
      </c>
      <c r="G7" s="351"/>
    </row>
    <row r="8" spans="2:7" ht="49.9" customHeight="1">
      <c r="B8" s="41"/>
      <c r="C8" s="403" t="s">
        <v>5490</v>
      </c>
      <c r="D8" s="350"/>
      <c r="E8" s="344" t="s">
        <v>5495</v>
      </c>
      <c r="F8" s="350"/>
      <c r="G8" s="351"/>
    </row>
    <row r="9" spans="2:7" ht="49.9" customHeight="1">
      <c r="B9" s="41"/>
      <c r="C9" s="43" t="s">
        <v>3854</v>
      </c>
      <c r="D9" s="350"/>
      <c r="E9" s="344" t="s">
        <v>3855</v>
      </c>
      <c r="F9" s="350" t="s">
        <v>3856</v>
      </c>
      <c r="G9" s="351"/>
    </row>
    <row r="10" spans="2:7" ht="34.9" customHeight="1">
      <c r="B10" s="41"/>
      <c r="C10" s="446" t="s">
        <v>1990</v>
      </c>
      <c r="D10" s="352"/>
      <c r="E10" s="353" t="s">
        <v>2001</v>
      </c>
      <c r="F10" s="351"/>
      <c r="G10" s="351"/>
    </row>
    <row r="11" spans="2:7" ht="34.9" customHeight="1">
      <c r="B11" s="41"/>
      <c r="C11" s="447"/>
      <c r="D11" s="352"/>
      <c r="E11" s="353" t="s">
        <v>4072</v>
      </c>
      <c r="F11" s="354" t="s">
        <v>2004</v>
      </c>
      <c r="G11" s="351"/>
    </row>
    <row r="12" spans="2:7" ht="57" customHeight="1">
      <c r="B12" s="41"/>
      <c r="C12" s="447"/>
      <c r="D12" s="352"/>
      <c r="E12" s="344" t="s">
        <v>2002</v>
      </c>
      <c r="F12" s="350"/>
      <c r="G12" s="351"/>
    </row>
    <row r="13" spans="2:7" ht="49.9" customHeight="1">
      <c r="B13" s="41"/>
      <c r="C13" s="447"/>
      <c r="D13" s="352"/>
      <c r="E13" s="344" t="s">
        <v>1999</v>
      </c>
      <c r="F13" s="350"/>
      <c r="G13" s="351"/>
    </row>
    <row r="14" spans="2:7" ht="49.9" customHeight="1">
      <c r="B14" s="41"/>
      <c r="C14" s="447"/>
      <c r="D14" s="352"/>
      <c r="E14" s="344" t="s">
        <v>2003</v>
      </c>
      <c r="F14" s="350"/>
      <c r="G14" s="351"/>
    </row>
    <row r="15" spans="2:7" ht="49.9" customHeight="1">
      <c r="B15" s="41"/>
      <c r="C15" s="448"/>
      <c r="D15" s="352"/>
      <c r="E15" s="344" t="s">
        <v>2000</v>
      </c>
      <c r="F15" s="350"/>
      <c r="G15" s="351"/>
    </row>
    <row r="16" spans="2:7" ht="34.9" customHeight="1">
      <c r="B16" s="41"/>
      <c r="C16" s="42" t="s">
        <v>1996</v>
      </c>
      <c r="D16" s="355"/>
      <c r="E16" s="344"/>
      <c r="F16" s="350"/>
      <c r="G16" s="351"/>
    </row>
    <row r="17" spans="2:7" ht="34.9" customHeight="1">
      <c r="B17" s="41"/>
      <c r="C17" s="42" t="s">
        <v>1997</v>
      </c>
      <c r="D17" s="355"/>
      <c r="E17" s="344"/>
      <c r="F17" s="350"/>
      <c r="G17" s="351"/>
    </row>
    <row r="18" spans="2:7" ht="57">
      <c r="B18" s="41"/>
      <c r="C18" s="71" t="s">
        <v>1998</v>
      </c>
      <c r="D18" s="356"/>
      <c r="E18" s="344" t="s">
        <v>3857</v>
      </c>
      <c r="F18" s="350" t="s">
        <v>3849</v>
      </c>
      <c r="G18" s="351"/>
    </row>
    <row r="19" spans="2:7" ht="34.9" customHeight="1">
      <c r="B19" s="41"/>
      <c r="C19" s="42" t="s">
        <v>5163</v>
      </c>
      <c r="D19" s="355"/>
      <c r="E19" s="344" t="s">
        <v>5162</v>
      </c>
      <c r="F19" s="350" t="s">
        <v>3850</v>
      </c>
      <c r="G19" s="351"/>
    </row>
    <row r="20" spans="2:7" ht="54">
      <c r="B20" s="41"/>
      <c r="C20" s="449" t="s">
        <v>3659</v>
      </c>
      <c r="D20" s="357"/>
      <c r="E20" s="344" t="s">
        <v>3858</v>
      </c>
      <c r="F20" s="350" t="s">
        <v>3851</v>
      </c>
      <c r="G20" s="351"/>
    </row>
    <row r="21" spans="2:7" ht="67.5">
      <c r="B21" s="41"/>
      <c r="C21" s="449"/>
      <c r="D21" s="357"/>
      <c r="E21" s="344" t="s">
        <v>3859</v>
      </c>
      <c r="F21" s="350" t="s">
        <v>3852</v>
      </c>
      <c r="G21" s="351"/>
    </row>
    <row r="22" spans="2:7" ht="54">
      <c r="B22" s="41"/>
      <c r="C22" s="42" t="s">
        <v>5600</v>
      </c>
      <c r="D22" s="354" t="s">
        <v>5601</v>
      </c>
      <c r="E22" s="344"/>
      <c r="F22" s="350" t="s">
        <v>5602</v>
      </c>
      <c r="G22" s="351"/>
    </row>
    <row r="23" spans="2:7" ht="34.9" customHeight="1">
      <c r="B23" s="41"/>
      <c r="C23" s="362"/>
      <c r="D23" s="363"/>
      <c r="E23" s="344"/>
      <c r="F23" s="350"/>
      <c r="G23" s="351"/>
    </row>
    <row r="24" spans="2:7" ht="21.6" customHeight="1">
      <c r="B24" s="160"/>
      <c r="C24" s="194" t="s">
        <v>5161</v>
      </c>
      <c r="D24" s="346"/>
      <c r="E24" s="358"/>
      <c r="F24" s="359"/>
      <c r="G24" s="360"/>
    </row>
    <row r="25" spans="2:7" ht="43.9" customHeight="1">
      <c r="B25" s="41"/>
      <c r="C25" s="44" t="s">
        <v>4023</v>
      </c>
      <c r="D25" s="364" t="s">
        <v>5231</v>
      </c>
      <c r="E25" s="361"/>
      <c r="F25" s="351"/>
      <c r="G25" s="351"/>
    </row>
    <row r="26" spans="2:7" ht="34.9" customHeight="1">
      <c r="B26" s="41"/>
      <c r="C26" s="42"/>
      <c r="D26" s="355"/>
      <c r="E26" s="344"/>
      <c r="F26" s="350"/>
      <c r="G26" s="351"/>
    </row>
    <row r="27" spans="2:7" ht="21.6" customHeight="1">
      <c r="B27" s="160"/>
      <c r="C27" s="194" t="s">
        <v>4027</v>
      </c>
      <c r="D27" s="346"/>
      <c r="E27" s="358"/>
      <c r="F27" s="359"/>
      <c r="G27" s="360"/>
    </row>
    <row r="28" spans="2:7" ht="34.9" customHeight="1">
      <c r="B28" s="41"/>
      <c r="C28" s="42" t="s">
        <v>5164</v>
      </c>
      <c r="D28" s="355"/>
      <c r="E28" s="344" t="s">
        <v>4018</v>
      </c>
      <c r="F28" s="350" t="s">
        <v>4019</v>
      </c>
      <c r="G28" s="351"/>
    </row>
    <row r="29" spans="2:7" ht="34.9" customHeight="1">
      <c r="B29" s="41"/>
      <c r="C29" s="42"/>
      <c r="D29" s="355"/>
      <c r="E29" s="344"/>
      <c r="F29" s="350"/>
      <c r="G29" s="351"/>
    </row>
    <row r="30" spans="2:7" ht="21.6" customHeight="1">
      <c r="B30" s="160"/>
      <c r="C30" s="194" t="s">
        <v>4028</v>
      </c>
      <c r="D30" s="346"/>
      <c r="E30" s="358"/>
      <c r="F30" s="359"/>
      <c r="G30" s="360"/>
    </row>
    <row r="31" spans="2:7" ht="94.5">
      <c r="B31" s="396" t="s">
        <v>5378</v>
      </c>
      <c r="C31" s="413" t="s">
        <v>5572</v>
      </c>
      <c r="D31" s="397" t="s">
        <v>5588</v>
      </c>
      <c r="E31" s="398" t="s">
        <v>5589</v>
      </c>
      <c r="F31" s="415" t="s">
        <v>5590</v>
      </c>
      <c r="G31" s="355" t="s">
        <v>5372</v>
      </c>
    </row>
    <row r="32" spans="2:7" ht="34.9" customHeight="1">
      <c r="B32" s="41"/>
      <c r="C32" s="42"/>
      <c r="D32" s="355"/>
      <c r="E32" s="344"/>
      <c r="F32" s="350"/>
      <c r="G32" s="351"/>
    </row>
    <row r="33" spans="2:7" ht="34.9" customHeight="1">
      <c r="B33" s="41"/>
      <c r="C33" s="43"/>
      <c r="D33" s="354"/>
      <c r="E33" s="344"/>
      <c r="F33" s="355"/>
      <c r="G33" s="351"/>
    </row>
    <row r="34" spans="2:7" ht="34.9" customHeight="1">
      <c r="B34" s="41"/>
      <c r="C34" s="42"/>
      <c r="D34" s="355"/>
      <c r="E34" s="344"/>
      <c r="F34" s="350"/>
      <c r="G34" s="351"/>
    </row>
    <row r="35" spans="2:7" ht="21.6" customHeight="1">
      <c r="B35" s="160"/>
      <c r="C35" s="194" t="s">
        <v>4029</v>
      </c>
      <c r="D35" s="346"/>
      <c r="E35" s="358"/>
      <c r="F35" s="359"/>
      <c r="G35" s="360"/>
    </row>
    <row r="36" spans="2:7" ht="52.15" customHeight="1">
      <c r="B36" s="396" t="s">
        <v>5573</v>
      </c>
      <c r="C36" s="413" t="s">
        <v>1992</v>
      </c>
      <c r="D36" s="421" t="s">
        <v>5709</v>
      </c>
      <c r="E36" s="398" t="s">
        <v>5727</v>
      </c>
      <c r="F36" s="411"/>
      <c r="G36" s="355" t="s">
        <v>5372</v>
      </c>
    </row>
    <row r="37" spans="2:7" ht="34.9" customHeight="1">
      <c r="B37" s="41"/>
      <c r="C37" s="42"/>
      <c r="D37" s="355"/>
      <c r="E37" s="344"/>
      <c r="F37" s="350"/>
      <c r="G37" s="351"/>
    </row>
    <row r="38" spans="2:7" ht="21.6" customHeight="1">
      <c r="B38" s="160"/>
      <c r="C38" s="194" t="s">
        <v>4026</v>
      </c>
      <c r="D38" s="346"/>
      <c r="E38" s="358"/>
      <c r="F38" s="359"/>
      <c r="G38" s="360"/>
    </row>
    <row r="39" spans="2:7" ht="34.9" customHeight="1">
      <c r="B39" s="41"/>
      <c r="C39" s="42" t="s">
        <v>5165</v>
      </c>
      <c r="D39" s="355"/>
      <c r="E39" s="344" t="s">
        <v>5379</v>
      </c>
      <c r="F39" s="350"/>
      <c r="G39" s="351"/>
    </row>
    <row r="40" spans="2:7" ht="34.9" customHeight="1">
      <c r="B40" s="41"/>
      <c r="C40" s="42" t="s">
        <v>5166</v>
      </c>
      <c r="D40" s="355"/>
      <c r="E40" s="344" t="s">
        <v>4020</v>
      </c>
      <c r="F40" s="350"/>
      <c r="G40" s="351"/>
    </row>
    <row r="41" spans="2:7" ht="34.9" customHeight="1">
      <c r="B41" s="41"/>
      <c r="C41" s="42" t="s">
        <v>5167</v>
      </c>
      <c r="D41" s="355"/>
      <c r="E41" s="344" t="s">
        <v>4021</v>
      </c>
      <c r="F41" s="350"/>
      <c r="G41" s="351"/>
    </row>
    <row r="42" spans="2:7" ht="34.9" customHeight="1">
      <c r="B42" s="41"/>
      <c r="C42" s="42" t="s">
        <v>5168</v>
      </c>
      <c r="D42" s="355"/>
      <c r="E42" s="344" t="s">
        <v>4022</v>
      </c>
      <c r="F42" s="350"/>
      <c r="G42" s="351"/>
    </row>
    <row r="43" spans="2:7" ht="34.9" customHeight="1">
      <c r="B43" s="41"/>
      <c r="C43" s="42" t="s">
        <v>5169</v>
      </c>
      <c r="D43" s="355"/>
      <c r="E43" s="344" t="s">
        <v>4025</v>
      </c>
      <c r="F43" s="350"/>
      <c r="G43" s="351"/>
    </row>
    <row r="44" spans="2:7" ht="34.9" customHeight="1">
      <c r="B44" s="41"/>
      <c r="C44" s="42" t="s">
        <v>5170</v>
      </c>
      <c r="D44" s="355"/>
      <c r="E44" s="344" t="s">
        <v>5265</v>
      </c>
      <c r="F44" s="350"/>
      <c r="G44" s="351"/>
    </row>
    <row r="45" spans="2:7" ht="44.45" customHeight="1">
      <c r="B45" s="396" t="s">
        <v>5157</v>
      </c>
      <c r="C45" s="397" t="s">
        <v>5574</v>
      </c>
      <c r="D45" s="425" t="s">
        <v>5172</v>
      </c>
      <c r="E45" s="398" t="s">
        <v>5729</v>
      </c>
      <c r="F45" s="415" t="s">
        <v>5728</v>
      </c>
      <c r="G45" s="351" t="s">
        <v>5587</v>
      </c>
    </row>
    <row r="46" spans="2:7" ht="34.9" customHeight="1">
      <c r="B46" s="41"/>
      <c r="C46" s="42" t="s">
        <v>5470</v>
      </c>
      <c r="D46" s="355"/>
      <c r="E46" s="344" t="s">
        <v>5471</v>
      </c>
      <c r="F46" s="350"/>
      <c r="G46" s="351"/>
    </row>
    <row r="47" spans="2:7" ht="55.15" customHeight="1">
      <c r="B47" s="426" t="s">
        <v>5585</v>
      </c>
      <c r="C47" s="413" t="s">
        <v>5468</v>
      </c>
      <c r="D47" s="427"/>
      <c r="E47" s="398" t="s">
        <v>5575</v>
      </c>
      <c r="F47" s="425" t="s">
        <v>5583</v>
      </c>
      <c r="G47" s="351" t="s">
        <v>5587</v>
      </c>
    </row>
    <row r="48" spans="2:7" ht="55.9" customHeight="1">
      <c r="B48" s="426" t="s">
        <v>5586</v>
      </c>
      <c r="C48" s="413" t="s">
        <v>5469</v>
      </c>
      <c r="D48" s="427"/>
      <c r="E48" s="398" t="s">
        <v>5576</v>
      </c>
      <c r="F48" s="425" t="s">
        <v>5584</v>
      </c>
      <c r="G48" s="351" t="s">
        <v>5587</v>
      </c>
    </row>
    <row r="49" spans="2:7" ht="57" customHeight="1">
      <c r="B49" s="407" t="s">
        <v>5381</v>
      </c>
      <c r="C49" s="414" t="s">
        <v>5577</v>
      </c>
      <c r="D49" s="411" t="s">
        <v>5382</v>
      </c>
      <c r="E49" s="410" t="s">
        <v>5383</v>
      </c>
      <c r="F49" s="411" t="s">
        <v>5582</v>
      </c>
      <c r="G49" s="355" t="s">
        <v>5372</v>
      </c>
    </row>
    <row r="50" spans="2:7" ht="45.6" customHeight="1">
      <c r="B50" s="407" t="s">
        <v>5385</v>
      </c>
      <c r="C50" s="414" t="s">
        <v>5581</v>
      </c>
      <c r="D50" s="411" t="s">
        <v>5384</v>
      </c>
      <c r="E50" s="410" t="s">
        <v>5383</v>
      </c>
      <c r="F50" s="411" t="s">
        <v>5579</v>
      </c>
      <c r="G50" s="355" t="s">
        <v>5372</v>
      </c>
    </row>
    <row r="51" spans="2:7" ht="55.15" customHeight="1">
      <c r="B51" s="407" t="s">
        <v>5386</v>
      </c>
      <c r="C51" s="414" t="s">
        <v>5389</v>
      </c>
      <c r="D51" s="411" t="s">
        <v>5388</v>
      </c>
      <c r="E51" s="410" t="s">
        <v>5387</v>
      </c>
      <c r="F51" s="411" t="s">
        <v>5578</v>
      </c>
      <c r="G51" s="355" t="s">
        <v>5372</v>
      </c>
    </row>
    <row r="52" spans="2:7" ht="33" customHeight="1">
      <c r="B52" s="407" t="s">
        <v>5399</v>
      </c>
      <c r="C52" s="411" t="s">
        <v>5580</v>
      </c>
      <c r="D52" s="411" t="s">
        <v>5397</v>
      </c>
      <c r="E52" s="410" t="s">
        <v>5398</v>
      </c>
      <c r="F52" s="411"/>
      <c r="G52" s="355" t="s">
        <v>5372</v>
      </c>
    </row>
    <row r="53" spans="2:7" ht="36.6" customHeight="1">
      <c r="B53" s="412"/>
      <c r="C53" s="43"/>
      <c r="D53" s="350"/>
      <c r="E53" s="344"/>
      <c r="F53" s="350"/>
      <c r="G53" s="351"/>
    </row>
    <row r="54" spans="2:7" ht="36.6" customHeight="1">
      <c r="B54" s="412"/>
      <c r="C54" s="43"/>
      <c r="D54" s="350"/>
      <c r="E54" s="344"/>
      <c r="F54" s="350"/>
      <c r="G54" s="351"/>
    </row>
    <row r="55" spans="2:7" ht="34.9" customHeight="1">
      <c r="B55" s="41"/>
      <c r="C55" s="42"/>
      <c r="D55" s="355"/>
      <c r="E55" s="344"/>
      <c r="F55" s="350"/>
      <c r="G55" s="351"/>
    </row>
    <row r="56" spans="2:7" ht="21.6" customHeight="1">
      <c r="B56" s="160"/>
      <c r="C56" s="194" t="s">
        <v>5551</v>
      </c>
      <c r="D56" s="346"/>
      <c r="E56" s="358"/>
      <c r="F56" s="359"/>
      <c r="G56" s="360"/>
    </row>
    <row r="57" spans="2:7" ht="34.9" customHeight="1">
      <c r="B57" s="407" t="s">
        <v>5738</v>
      </c>
      <c r="C57" s="408" t="s">
        <v>5552</v>
      </c>
      <c r="D57" s="428" t="s">
        <v>5739</v>
      </c>
      <c r="E57" s="344"/>
      <c r="F57" s="350"/>
      <c r="G57" s="351" t="s">
        <v>5374</v>
      </c>
    </row>
    <row r="58" spans="2:7" ht="34.9" customHeight="1">
      <c r="B58" s="407" t="s">
        <v>5740</v>
      </c>
      <c r="C58" s="408" t="s">
        <v>5553</v>
      </c>
      <c r="D58" s="409" t="s">
        <v>5556</v>
      </c>
      <c r="E58" s="344"/>
      <c r="F58" s="350"/>
      <c r="G58" s="351" t="s">
        <v>5374</v>
      </c>
    </row>
    <row r="59" spans="2:7" ht="34.9" customHeight="1">
      <c r="B59" s="407" t="s">
        <v>5741</v>
      </c>
      <c r="C59" s="408" t="s">
        <v>5554</v>
      </c>
      <c r="D59" s="411" t="s">
        <v>5555</v>
      </c>
      <c r="E59" s="344"/>
      <c r="F59" s="350"/>
      <c r="G59" s="351" t="s">
        <v>5374</v>
      </c>
    </row>
    <row r="60" spans="2:7" ht="40.5">
      <c r="B60" s="407" t="s">
        <v>5742</v>
      </c>
      <c r="C60" s="414" t="s">
        <v>5744</v>
      </c>
      <c r="D60" s="429" t="s">
        <v>5743</v>
      </c>
      <c r="E60" s="344"/>
      <c r="F60" s="405"/>
      <c r="G60" s="351" t="s">
        <v>5374</v>
      </c>
    </row>
    <row r="61" spans="2:7" ht="34.9" customHeight="1">
      <c r="B61" s="41"/>
      <c r="C61" s="43"/>
      <c r="D61" s="350"/>
      <c r="E61" s="344"/>
      <c r="F61" s="350"/>
      <c r="G61" s="351"/>
    </row>
    <row r="62" spans="2:7" ht="21.6" customHeight="1">
      <c r="B62" s="160"/>
      <c r="C62" s="194" t="s">
        <v>5158</v>
      </c>
      <c r="D62" s="346"/>
      <c r="E62" s="358"/>
      <c r="F62" s="359"/>
      <c r="G62" s="360"/>
    </row>
    <row r="63" spans="2:7" ht="34.9" customHeight="1">
      <c r="B63" s="41"/>
      <c r="C63" s="42" t="s">
        <v>3918</v>
      </c>
      <c r="D63" s="355"/>
      <c r="E63" s="344" t="s">
        <v>4093</v>
      </c>
      <c r="F63" s="350"/>
      <c r="G63" s="351"/>
    </row>
    <row r="64" spans="2:7" ht="34.9" customHeight="1">
      <c r="B64" s="41"/>
      <c r="C64" s="42" t="s">
        <v>3918</v>
      </c>
      <c r="D64" s="355"/>
      <c r="E64" s="344" t="s">
        <v>4039</v>
      </c>
      <c r="F64" s="350"/>
      <c r="G64" s="351"/>
    </row>
    <row r="65" spans="2:7" ht="34.9" customHeight="1">
      <c r="B65" s="407" t="s">
        <v>5159</v>
      </c>
      <c r="C65" s="414" t="s">
        <v>5171</v>
      </c>
      <c r="D65" s="411" t="s">
        <v>5173</v>
      </c>
      <c r="E65" s="344"/>
      <c r="F65" s="350"/>
      <c r="G65" s="351" t="s">
        <v>5374</v>
      </c>
    </row>
    <row r="66" spans="2:7" ht="54">
      <c r="B66" s="407" t="s">
        <v>5174</v>
      </c>
      <c r="C66" s="414" t="s">
        <v>5171</v>
      </c>
      <c r="D66" s="411" t="s">
        <v>5175</v>
      </c>
      <c r="E66" s="344" t="s">
        <v>5176</v>
      </c>
      <c r="F66" s="350"/>
      <c r="G66" s="351" t="s">
        <v>5374</v>
      </c>
    </row>
    <row r="67" spans="2:7" ht="94.5">
      <c r="B67" s="407" t="s">
        <v>5178</v>
      </c>
      <c r="C67" s="414" t="s">
        <v>5189</v>
      </c>
      <c r="D67" s="411" t="s">
        <v>5179</v>
      </c>
      <c r="E67" s="344" t="s">
        <v>5180</v>
      </c>
      <c r="F67" s="350"/>
      <c r="G67" s="351" t="s">
        <v>5374</v>
      </c>
    </row>
    <row r="68" spans="2:7" ht="34.9" customHeight="1">
      <c r="B68" s="407" t="s">
        <v>5182</v>
      </c>
      <c r="C68" s="414" t="s">
        <v>5181</v>
      </c>
      <c r="D68" s="411" t="s">
        <v>5183</v>
      </c>
      <c r="E68" s="344" t="s">
        <v>5184</v>
      </c>
      <c r="F68" s="350"/>
      <c r="G68" s="351" t="s">
        <v>5374</v>
      </c>
    </row>
    <row r="69" spans="2:7" ht="81">
      <c r="B69" s="407" t="s">
        <v>5222</v>
      </c>
      <c r="C69" s="408" t="s">
        <v>5221</v>
      </c>
      <c r="D69" s="411" t="s">
        <v>5223</v>
      </c>
      <c r="E69" s="344" t="s">
        <v>5224</v>
      </c>
      <c r="F69" s="350"/>
      <c r="G69" s="351" t="s">
        <v>5374</v>
      </c>
    </row>
    <row r="70" spans="2:7" ht="41.45" customHeight="1">
      <c r="B70" s="407" t="s">
        <v>5737</v>
      </c>
      <c r="C70" s="408" t="s">
        <v>5632</v>
      </c>
      <c r="D70" s="411" t="s">
        <v>5633</v>
      </c>
      <c r="E70" s="344"/>
      <c r="F70" s="350"/>
      <c r="G70" s="351" t="s">
        <v>5374</v>
      </c>
    </row>
    <row r="71" spans="2:7" ht="34.9" customHeight="1">
      <c r="B71" s="41"/>
      <c r="C71" s="42"/>
      <c r="D71" s="355"/>
      <c r="E71" s="344"/>
      <c r="F71" s="350"/>
      <c r="G71" s="351"/>
    </row>
    <row r="72" spans="2:7" ht="21.6" customHeight="1">
      <c r="B72" s="160"/>
      <c r="C72" s="194" t="s">
        <v>5185</v>
      </c>
      <c r="D72" s="346"/>
      <c r="E72" s="358"/>
      <c r="F72" s="359"/>
      <c r="G72" s="360"/>
    </row>
    <row r="73" spans="2:7" ht="34.9" customHeight="1">
      <c r="B73" s="407" t="s">
        <v>5186</v>
      </c>
      <c r="C73" s="414" t="s">
        <v>5188</v>
      </c>
      <c r="D73" s="409" t="s">
        <v>5187</v>
      </c>
      <c r="E73" s="344" t="s">
        <v>5190</v>
      </c>
      <c r="F73" s="350"/>
      <c r="G73" s="351" t="s">
        <v>5375</v>
      </c>
    </row>
    <row r="74" spans="2:7" ht="34.9" customHeight="1">
      <c r="B74" s="41"/>
      <c r="C74" s="42"/>
      <c r="D74" s="355"/>
      <c r="E74" s="344"/>
      <c r="F74" s="350"/>
      <c r="G74" s="351"/>
    </row>
    <row r="75" spans="2:7" ht="21.6" customHeight="1">
      <c r="B75" s="160"/>
      <c r="C75" s="194" t="s">
        <v>5225</v>
      </c>
      <c r="D75" s="346"/>
      <c r="E75" s="358"/>
      <c r="F75" s="359"/>
      <c r="G75" s="360"/>
    </row>
    <row r="76" spans="2:7" ht="46.15" customHeight="1">
      <c r="B76" s="407" t="s">
        <v>5226</v>
      </c>
      <c r="C76" s="414" t="s">
        <v>5227</v>
      </c>
      <c r="D76" s="428" t="s">
        <v>5745</v>
      </c>
      <c r="E76" s="344" t="s">
        <v>5228</v>
      </c>
      <c r="F76" s="350"/>
      <c r="G76" s="351" t="s">
        <v>5375</v>
      </c>
    </row>
    <row r="77" spans="2:7" ht="49.15" customHeight="1">
      <c r="B77" s="407" t="s">
        <v>5229</v>
      </c>
      <c r="C77" s="414" t="s">
        <v>5227</v>
      </c>
      <c r="D77" s="428" t="s">
        <v>5746</v>
      </c>
      <c r="E77" s="344" t="s">
        <v>5230</v>
      </c>
      <c r="F77" s="350"/>
      <c r="G77" s="351" t="s">
        <v>5375</v>
      </c>
    </row>
    <row r="78" spans="2:7" ht="34.9" customHeight="1">
      <c r="B78" s="41"/>
      <c r="C78" s="42"/>
      <c r="D78" s="355"/>
      <c r="E78" s="344"/>
      <c r="F78" s="350"/>
      <c r="G78" s="351"/>
    </row>
    <row r="79" spans="2:7" ht="21.6" customHeight="1">
      <c r="B79" s="160"/>
      <c r="C79" s="194" t="s">
        <v>5199</v>
      </c>
      <c r="D79" s="346"/>
      <c r="E79" s="358"/>
      <c r="F79" s="359"/>
      <c r="G79" s="360"/>
    </row>
    <row r="80" spans="2:7" ht="81">
      <c r="B80" s="407" t="s">
        <v>5212</v>
      </c>
      <c r="C80" s="408" t="s">
        <v>5373</v>
      </c>
      <c r="D80" s="411" t="s">
        <v>5213</v>
      </c>
      <c r="E80" s="344" t="s">
        <v>5214</v>
      </c>
      <c r="F80" s="350" t="s">
        <v>5215</v>
      </c>
      <c r="G80" s="351" t="s">
        <v>5376</v>
      </c>
    </row>
    <row r="81" spans="2:7" ht="81">
      <c r="B81" s="407" t="s">
        <v>5216</v>
      </c>
      <c r="C81" s="430" t="s">
        <v>5217</v>
      </c>
      <c r="D81" s="431" t="s">
        <v>5218</v>
      </c>
      <c r="E81" s="344" t="s">
        <v>5219</v>
      </c>
      <c r="F81" s="350" t="s">
        <v>5220</v>
      </c>
      <c r="G81" s="351" t="s">
        <v>5376</v>
      </c>
    </row>
    <row r="82" spans="2:7" ht="34.9" customHeight="1">
      <c r="B82" s="41"/>
      <c r="C82" s="404"/>
      <c r="D82" s="363"/>
      <c r="E82" s="344"/>
      <c r="F82" s="350"/>
      <c r="G82" s="351"/>
    </row>
    <row r="83" spans="2:7" ht="34.9" customHeight="1">
      <c r="B83" s="41"/>
      <c r="C83" s="362"/>
      <c r="D83" s="363"/>
      <c r="E83" s="344"/>
      <c r="F83" s="350"/>
      <c r="G83" s="351"/>
    </row>
    <row r="84" spans="2:7" ht="21.6" customHeight="1">
      <c r="B84" s="160"/>
      <c r="C84" s="194" t="s">
        <v>5198</v>
      </c>
      <c r="D84" s="346"/>
      <c r="E84" s="358"/>
      <c r="F84" s="359"/>
      <c r="G84" s="360"/>
    </row>
    <row r="85" spans="2:7" ht="34.9" customHeight="1">
      <c r="B85" s="407" t="s">
        <v>5192</v>
      </c>
      <c r="C85" s="408" t="s">
        <v>5191</v>
      </c>
      <c r="D85" s="411" t="s">
        <v>5193</v>
      </c>
      <c r="E85" s="344" t="s">
        <v>5194</v>
      </c>
      <c r="F85" s="350"/>
      <c r="G85" s="351" t="s">
        <v>5377</v>
      </c>
    </row>
    <row r="86" spans="2:7" ht="34.9" customHeight="1">
      <c r="B86" s="41"/>
      <c r="C86" s="42"/>
      <c r="D86" s="355"/>
      <c r="E86" s="344"/>
      <c r="F86" s="350"/>
      <c r="G86" s="351"/>
    </row>
    <row r="87" spans="2:7" ht="34.9" customHeight="1">
      <c r="B87" s="41"/>
      <c r="C87" s="42"/>
      <c r="D87" s="355"/>
      <c r="E87" s="344"/>
      <c r="F87" s="350"/>
      <c r="G87" s="351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4660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0" t="s">
        <v>3772</v>
      </c>
      <c r="F4" s="451"/>
      <c r="G4" s="451"/>
      <c r="H4" s="451"/>
      <c r="I4" s="451"/>
      <c r="J4" s="452" t="s">
        <v>3734</v>
      </c>
      <c r="K4" s="453"/>
      <c r="L4" s="453"/>
      <c r="M4" s="453"/>
      <c r="N4" s="453"/>
      <c r="O4" s="453"/>
      <c r="P4" s="45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4187</v>
      </c>
      <c r="D6" s="302" t="s">
        <v>4031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4661</v>
      </c>
      <c r="E7" s="303" t="s">
        <v>4659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4738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4136</v>
      </c>
      <c r="E9" s="276" t="s">
        <v>4188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4662</v>
      </c>
      <c r="E10" s="277" t="s">
        <v>4191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4106</v>
      </c>
      <c r="E11" s="276" t="s">
        <v>4194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4189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4740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4136</v>
      </c>
      <c r="E15" s="276" t="s">
        <v>4251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4663</v>
      </c>
      <c r="E16" s="277" t="s">
        <v>4250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4106</v>
      </c>
      <c r="E17" s="276" t="s">
        <v>4252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4724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4741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4136</v>
      </c>
      <c r="E21" s="276" t="s">
        <v>4193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4663</v>
      </c>
      <c r="E22" s="277" t="s">
        <v>4192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4106</v>
      </c>
      <c r="E23" s="276" t="s">
        <v>4190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4728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4664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4136</v>
      </c>
      <c r="E27" s="276" t="s">
        <v>4197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4663</v>
      </c>
      <c r="E28" s="277" t="s">
        <v>4198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4106</v>
      </c>
      <c r="E29" s="276" t="s">
        <v>4199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4200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4665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4136</v>
      </c>
      <c r="E33" s="276" t="s">
        <v>4148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4663</v>
      </c>
      <c r="E34" s="277" t="s">
        <v>4195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4106</v>
      </c>
      <c r="E35" s="276" t="s">
        <v>4201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4202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4733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4734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4736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4666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4136</v>
      </c>
      <c r="E42" s="276" t="s">
        <v>4148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4667</v>
      </c>
      <c r="E43" s="277" t="s">
        <v>4195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4106</v>
      </c>
      <c r="E44" s="276" t="s">
        <v>4196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4747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5637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4675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4136</v>
      </c>
      <c r="E49" s="276" t="s">
        <v>4148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4667</v>
      </c>
      <c r="E50" s="277" t="s">
        <v>5591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4106</v>
      </c>
      <c r="E51" s="276" t="s">
        <v>5592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5593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5594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4170</v>
      </c>
      <c r="D55" s="302" t="s">
        <v>4171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4668</v>
      </c>
      <c r="E56" s="303" t="s">
        <v>4698</v>
      </c>
      <c r="F56" s="304" t="s">
        <v>4699</v>
      </c>
      <c r="G56" s="304" t="s">
        <v>4700</v>
      </c>
      <c r="H56" s="304" t="s">
        <v>4701</v>
      </c>
      <c r="I56" s="305" t="s">
        <v>4702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4669</v>
      </c>
      <c r="F57" s="268"/>
      <c r="G57" s="280" t="s">
        <v>4670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4136</v>
      </c>
      <c r="E58" s="276" t="s">
        <v>4671</v>
      </c>
      <c r="F58" s="268"/>
      <c r="G58" s="281" t="s">
        <v>4672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4663</v>
      </c>
      <c r="E59" s="277" t="s">
        <v>4182</v>
      </c>
      <c r="F59" s="268"/>
      <c r="G59" s="270" t="s">
        <v>4182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4106</v>
      </c>
      <c r="E60" s="276" t="s">
        <v>4172</v>
      </c>
      <c r="F60" s="268"/>
      <c r="G60" s="281" t="s">
        <v>4247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4183</v>
      </c>
      <c r="F61" s="268"/>
      <c r="G61" s="282" t="s">
        <v>4248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4755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4756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4757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4673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4136</v>
      </c>
      <c r="E67" s="276" t="s">
        <v>4674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4667</v>
      </c>
      <c r="E68" s="277" t="s">
        <v>4184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4106</v>
      </c>
      <c r="E69" s="276" t="s">
        <v>4173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5605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5606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4676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4136</v>
      </c>
      <c r="E74" s="276" t="s">
        <v>4677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4667</v>
      </c>
      <c r="E75" s="277" t="s">
        <v>4185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4106</v>
      </c>
      <c r="E76" s="276" t="s">
        <v>4174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4749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4186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4169</v>
      </c>
      <c r="D80" s="302" t="s">
        <v>4032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4661</v>
      </c>
      <c r="E81" s="303" t="s">
        <v>4167</v>
      </c>
      <c r="F81" s="304" t="s">
        <v>4168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4669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4136</v>
      </c>
      <c r="E83" s="276" t="s">
        <v>4678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4667</v>
      </c>
      <c r="E84" s="277" t="s">
        <v>4175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4106</v>
      </c>
      <c r="E85" s="276" t="s">
        <v>4176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4177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4679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4136</v>
      </c>
      <c r="E89" s="276" t="s">
        <v>4680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4667</v>
      </c>
      <c r="E90" s="277" t="s">
        <v>4178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4106</v>
      </c>
      <c r="E91" s="276" t="s">
        <v>4162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5620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4681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4136</v>
      </c>
      <c r="E95" s="276" t="s">
        <v>4163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4663</v>
      </c>
      <c r="E96" s="277" t="s">
        <v>4161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4106</v>
      </c>
      <c r="E97" s="276" t="s">
        <v>4164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5639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4165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4759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4764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4136</v>
      </c>
      <c r="E103" s="276" t="s">
        <v>5713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4667</v>
      </c>
      <c r="E104" s="277" t="s">
        <v>4179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4106</v>
      </c>
      <c r="E105" s="276" t="s">
        <v>4166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4180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4181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5047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5029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22" t="s">
        <v>5710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4105</v>
      </c>
      <c r="E112" s="276" t="s">
        <v>5712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4662</v>
      </c>
      <c r="E113" s="277" t="s">
        <v>5714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5715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5725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4135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4668</v>
      </c>
      <c r="E118" s="303" t="s">
        <v>4703</v>
      </c>
      <c r="F118" s="304" t="s">
        <v>4704</v>
      </c>
      <c r="G118" s="268"/>
      <c r="H118" s="268"/>
      <c r="I118" s="274"/>
      <c r="J118" s="307" t="s">
        <v>4928</v>
      </c>
      <c r="K118" s="310"/>
      <c r="L118" s="309" t="s">
        <v>4715</v>
      </c>
      <c r="M118" s="308" t="s">
        <v>4716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4766</v>
      </c>
      <c r="F119" s="268"/>
      <c r="G119" s="268"/>
      <c r="H119" s="268"/>
      <c r="I119" s="274"/>
      <c r="J119" s="275" t="s">
        <v>4782</v>
      </c>
      <c r="K119" s="285"/>
      <c r="L119" s="268" t="s">
        <v>4683</v>
      </c>
      <c r="M119" s="285" t="s">
        <v>4682</v>
      </c>
      <c r="N119" s="283"/>
      <c r="O119" s="283"/>
      <c r="P119" s="283"/>
    </row>
    <row r="120" spans="2:16" ht="30" customHeight="1">
      <c r="B120" s="267"/>
      <c r="C120" s="283"/>
      <c r="D120" s="269" t="s">
        <v>4136</v>
      </c>
      <c r="E120" s="276" t="s">
        <v>4137</v>
      </c>
      <c r="F120" s="268"/>
      <c r="G120" s="268"/>
      <c r="H120" s="268"/>
      <c r="I120" s="274"/>
      <c r="J120" s="286" t="s">
        <v>4137</v>
      </c>
      <c r="K120" s="285"/>
      <c r="L120" s="286" t="s">
        <v>4156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4667</v>
      </c>
      <c r="E121" s="277" t="s">
        <v>4144</v>
      </c>
      <c r="F121" s="268"/>
      <c r="G121" s="268"/>
      <c r="H121" s="268"/>
      <c r="I121" s="274"/>
      <c r="J121" s="271" t="s">
        <v>4154</v>
      </c>
      <c r="K121" s="285"/>
      <c r="L121" s="271" t="s">
        <v>4157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4106</v>
      </c>
      <c r="E122" s="276" t="s">
        <v>4138</v>
      </c>
      <c r="F122" s="268"/>
      <c r="G122" s="268"/>
      <c r="H122" s="268"/>
      <c r="I122" s="274"/>
      <c r="J122" s="281" t="s">
        <v>4155</v>
      </c>
      <c r="K122" s="285"/>
      <c r="L122" s="281" t="s">
        <v>4158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4768</v>
      </c>
      <c r="F123" s="268"/>
      <c r="G123" s="268"/>
      <c r="H123" s="268"/>
      <c r="I123" s="274"/>
      <c r="J123" s="287" t="s">
        <v>4784</v>
      </c>
      <c r="K123" s="288"/>
      <c r="L123" s="282" t="s">
        <v>4787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5396</v>
      </c>
      <c r="K124" s="289"/>
      <c r="L124" s="282" t="s">
        <v>4788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4684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4136</v>
      </c>
      <c r="E126" s="276" t="s">
        <v>4139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4667</v>
      </c>
      <c r="E127" s="277" t="s">
        <v>4145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4106</v>
      </c>
      <c r="E128" s="276" t="s">
        <v>4140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4095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4777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4136</v>
      </c>
      <c r="E132" s="276" t="s">
        <v>4139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4667</v>
      </c>
      <c r="E133" s="277" t="s">
        <v>4146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4106</v>
      </c>
      <c r="E134" s="276" t="s">
        <v>4141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4931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4685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4136</v>
      </c>
      <c r="E138" s="276" t="s">
        <v>4142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4667</v>
      </c>
      <c r="E139" s="277" t="s">
        <v>4147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4106</v>
      </c>
      <c r="E140" s="276" t="s">
        <v>4143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4152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4153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4686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4136</v>
      </c>
      <c r="E145" s="276" t="s">
        <v>4148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4667</v>
      </c>
      <c r="E146" s="277" t="s">
        <v>4149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4106</v>
      </c>
      <c r="E147" s="276" t="s">
        <v>4150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4151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4687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4136</v>
      </c>
      <c r="E151" s="276" t="s">
        <v>4148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4667</v>
      </c>
      <c r="E152" s="277" t="s">
        <v>4149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4106</v>
      </c>
      <c r="E153" s="276" t="s">
        <v>4159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4160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4134</v>
      </c>
      <c r="D156" s="302" t="s">
        <v>4123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4668</v>
      </c>
      <c r="E157" s="273"/>
      <c r="F157" s="268"/>
      <c r="G157" s="268"/>
      <c r="H157" s="268"/>
      <c r="I157" s="274"/>
      <c r="J157" s="307" t="s">
        <v>4717</v>
      </c>
      <c r="K157" s="309" t="s">
        <v>4944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4105</v>
      </c>
      <c r="E158" s="273"/>
      <c r="F158" s="268"/>
      <c r="G158" s="268"/>
      <c r="H158" s="268"/>
      <c r="I158" s="274"/>
      <c r="J158" s="286" t="s">
        <v>4100</v>
      </c>
      <c r="K158" s="286" t="s">
        <v>4101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4667</v>
      </c>
      <c r="E159" s="273"/>
      <c r="F159" s="268"/>
      <c r="G159" s="268"/>
      <c r="H159" s="268"/>
      <c r="I159" s="274"/>
      <c r="J159" s="271" t="s">
        <v>4103</v>
      </c>
      <c r="K159" s="271" t="s">
        <v>4104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4106</v>
      </c>
      <c r="E160" s="273"/>
      <c r="F160" s="268"/>
      <c r="G160" s="268"/>
      <c r="H160" s="268"/>
      <c r="I160" s="274"/>
      <c r="J160" s="281" t="s">
        <v>4125</v>
      </c>
      <c r="K160" s="281" t="s">
        <v>4126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4792</v>
      </c>
      <c r="K161" s="287" t="s">
        <v>4096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4661</v>
      </c>
      <c r="E163" s="273"/>
      <c r="F163" s="268"/>
      <c r="G163" s="268"/>
      <c r="H163" s="268"/>
      <c r="I163" s="274"/>
      <c r="J163" s="307" t="s">
        <v>5467</v>
      </c>
      <c r="K163" s="309" t="s">
        <v>4794</v>
      </c>
      <c r="L163" s="309" t="s">
        <v>4795</v>
      </c>
      <c r="M163" s="268"/>
      <c r="N163" s="309" t="s">
        <v>4800</v>
      </c>
      <c r="O163" s="309" t="s">
        <v>4801</v>
      </c>
      <c r="P163" s="309" t="s">
        <v>4803</v>
      </c>
    </row>
    <row r="164" spans="2:16" ht="30" customHeight="1">
      <c r="B164" s="267"/>
      <c r="C164" s="268"/>
      <c r="D164" s="269" t="s">
        <v>4105</v>
      </c>
      <c r="E164" s="273"/>
      <c r="F164" s="268"/>
      <c r="G164" s="268"/>
      <c r="H164" s="268"/>
      <c r="I164" s="274"/>
      <c r="J164" s="281" t="s">
        <v>4102</v>
      </c>
      <c r="K164" s="281" t="s">
        <v>4102</v>
      </c>
      <c r="L164" s="281" t="s">
        <v>4102</v>
      </c>
      <c r="M164" s="283"/>
      <c r="N164" s="281" t="s">
        <v>4102</v>
      </c>
      <c r="O164" s="281" t="s">
        <v>4102</v>
      </c>
      <c r="P164" s="281" t="s">
        <v>4102</v>
      </c>
    </row>
    <row r="165" spans="2:16" ht="30" customHeight="1">
      <c r="B165" s="267"/>
      <c r="C165" s="268"/>
      <c r="D165" s="269" t="s">
        <v>4667</v>
      </c>
      <c r="E165" s="273"/>
      <c r="F165" s="268"/>
      <c r="G165" s="268"/>
      <c r="H165" s="268"/>
      <c r="I165" s="274"/>
      <c r="J165" s="270" t="s">
        <v>4107</v>
      </c>
      <c r="K165" s="270" t="s">
        <v>4108</v>
      </c>
      <c r="L165" s="270" t="s">
        <v>4109</v>
      </c>
      <c r="M165" s="268"/>
      <c r="N165" s="270" t="s">
        <v>4110</v>
      </c>
      <c r="O165" s="270" t="s">
        <v>4111</v>
      </c>
      <c r="P165" s="270" t="s">
        <v>4112</v>
      </c>
    </row>
    <row r="166" spans="2:16" ht="30" customHeight="1">
      <c r="B166" s="267"/>
      <c r="C166" s="268"/>
      <c r="D166" s="269" t="s">
        <v>4124</v>
      </c>
      <c r="E166" s="273"/>
      <c r="F166" s="268"/>
      <c r="G166" s="268"/>
      <c r="H166" s="268"/>
      <c r="I166" s="274"/>
      <c r="J166" s="281" t="s">
        <v>4127</v>
      </c>
      <c r="K166" s="281" t="s">
        <v>4128</v>
      </c>
      <c r="L166" s="281" t="s">
        <v>4808</v>
      </c>
      <c r="M166" s="283"/>
      <c r="N166" s="281" t="s">
        <v>4810</v>
      </c>
      <c r="O166" s="281" t="s">
        <v>4812</v>
      </c>
      <c r="P166" s="281" t="s">
        <v>4814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4796</v>
      </c>
      <c r="K167" s="282" t="s">
        <v>4798</v>
      </c>
      <c r="L167" s="282" t="s">
        <v>4806</v>
      </c>
      <c r="M167" s="282"/>
      <c r="N167" s="282" t="s">
        <v>4804</v>
      </c>
      <c r="O167" s="282" t="s">
        <v>4098</v>
      </c>
      <c r="P167" s="282" t="s">
        <v>4099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4113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4668</v>
      </c>
      <c r="E170" s="273"/>
      <c r="F170" s="268"/>
      <c r="G170" s="268"/>
      <c r="H170" s="268"/>
      <c r="I170" s="274"/>
      <c r="J170" s="307" t="s">
        <v>5464</v>
      </c>
      <c r="K170" s="309" t="s">
        <v>5465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4105</v>
      </c>
      <c r="E171" s="284"/>
      <c r="F171" s="283"/>
      <c r="G171" s="283"/>
      <c r="H171" s="283"/>
      <c r="I171" s="306"/>
      <c r="J171" s="286" t="s">
        <v>4116</v>
      </c>
      <c r="K171" s="286" t="s">
        <v>4116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4688</v>
      </c>
      <c r="E172" s="273"/>
      <c r="F172" s="268"/>
      <c r="G172" s="268"/>
      <c r="H172" s="268"/>
      <c r="I172" s="274"/>
      <c r="J172" s="271" t="s">
        <v>4114</v>
      </c>
      <c r="K172" s="271" t="s">
        <v>4114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4124</v>
      </c>
      <c r="E173" s="273"/>
      <c r="F173" s="268"/>
      <c r="G173" s="268"/>
      <c r="H173" s="268"/>
      <c r="I173" s="274"/>
      <c r="J173" s="281" t="s">
        <v>4130</v>
      </c>
      <c r="K173" s="281" t="s">
        <v>4129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4816</v>
      </c>
      <c r="K174" s="287" t="s">
        <v>4115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4668</v>
      </c>
      <c r="E176" s="273"/>
      <c r="F176" s="268"/>
      <c r="G176" s="268"/>
      <c r="H176" s="268"/>
      <c r="I176" s="274"/>
      <c r="J176" s="307" t="s">
        <v>5466</v>
      </c>
      <c r="K176" s="309" t="s">
        <v>4953</v>
      </c>
      <c r="L176" s="309" t="s">
        <v>4119</v>
      </c>
      <c r="M176" s="268"/>
      <c r="N176" s="309" t="s">
        <v>5693</v>
      </c>
      <c r="O176" s="309" t="s">
        <v>5694</v>
      </c>
      <c r="P176" s="309" t="s">
        <v>5695</v>
      </c>
    </row>
    <row r="177" spans="2:16" ht="30" customHeight="1">
      <c r="B177" s="267"/>
      <c r="C177" s="268"/>
      <c r="D177" s="269" t="s">
        <v>4105</v>
      </c>
      <c r="E177" s="284"/>
      <c r="F177" s="283"/>
      <c r="G177" s="283"/>
      <c r="H177" s="283"/>
      <c r="I177" s="306"/>
      <c r="J177" s="281" t="s">
        <v>4117</v>
      </c>
      <c r="K177" s="281" t="s">
        <v>4117</v>
      </c>
      <c r="L177" s="281" t="s">
        <v>4117</v>
      </c>
      <c r="M177" s="283"/>
      <c r="N177" s="281" t="s">
        <v>4117</v>
      </c>
      <c r="O177" s="281" t="s">
        <v>4117</v>
      </c>
      <c r="P177" s="281" t="s">
        <v>4117</v>
      </c>
    </row>
    <row r="178" spans="2:16" ht="30" customHeight="1">
      <c r="B178" s="267"/>
      <c r="C178" s="268"/>
      <c r="D178" s="269" t="s">
        <v>4688</v>
      </c>
      <c r="E178" s="273"/>
      <c r="F178" s="268"/>
      <c r="G178" s="268"/>
      <c r="H178" s="268"/>
      <c r="I178" s="274"/>
      <c r="J178" s="271" t="s">
        <v>4118</v>
      </c>
      <c r="K178" s="270" t="s">
        <v>4826</v>
      </c>
      <c r="L178" s="270" t="s">
        <v>4827</v>
      </c>
      <c r="M178" s="268"/>
      <c r="N178" s="270" t="s">
        <v>4828</v>
      </c>
      <c r="O178" s="270" t="s">
        <v>4829</v>
      </c>
      <c r="P178" s="270" t="s">
        <v>4830</v>
      </c>
    </row>
    <row r="179" spans="2:16" ht="30" customHeight="1">
      <c r="B179" s="267"/>
      <c r="C179" s="268"/>
      <c r="D179" s="269" t="s">
        <v>4106</v>
      </c>
      <c r="E179" s="273"/>
      <c r="F179" s="268"/>
      <c r="G179" s="268"/>
      <c r="H179" s="268"/>
      <c r="I179" s="274"/>
      <c r="J179" s="281" t="s">
        <v>4131</v>
      </c>
      <c r="K179" s="281" t="s">
        <v>4132</v>
      </c>
      <c r="L179" s="281" t="s">
        <v>4839</v>
      </c>
      <c r="M179" s="283"/>
      <c r="N179" s="281" t="s">
        <v>4840</v>
      </c>
      <c r="O179" s="281" t="s">
        <v>4841</v>
      </c>
      <c r="P179" s="281" t="s">
        <v>4842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4818</v>
      </c>
      <c r="K180" s="282" t="s">
        <v>5681</v>
      </c>
      <c r="L180" s="282" t="s">
        <v>5680</v>
      </c>
      <c r="M180" s="283"/>
      <c r="N180" s="282" t="s">
        <v>5640</v>
      </c>
      <c r="O180" s="282" t="s">
        <v>5652</v>
      </c>
      <c r="P180" s="282" t="s">
        <v>5676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4689</v>
      </c>
      <c r="E182" s="273"/>
      <c r="F182" s="268"/>
      <c r="G182" s="268"/>
      <c r="H182" s="268"/>
      <c r="I182" s="274"/>
      <c r="J182" s="307" t="s">
        <v>5690</v>
      </c>
      <c r="K182" s="309" t="s">
        <v>5691</v>
      </c>
      <c r="L182" s="309" t="s">
        <v>5692</v>
      </c>
      <c r="M182" s="309" t="s">
        <v>4822</v>
      </c>
      <c r="N182" s="268"/>
      <c r="O182" s="268"/>
      <c r="P182" s="268"/>
    </row>
    <row r="183" spans="2:16" ht="30" customHeight="1">
      <c r="B183" s="267"/>
      <c r="C183" s="268"/>
      <c r="D183" s="269" t="s">
        <v>4105</v>
      </c>
      <c r="E183" s="284"/>
      <c r="F183" s="283"/>
      <c r="G183" s="283"/>
      <c r="H183" s="283"/>
      <c r="I183" s="306"/>
      <c r="J183" s="281" t="s">
        <v>4117</v>
      </c>
      <c r="K183" s="281" t="s">
        <v>4117</v>
      </c>
      <c r="L183" s="281" t="s">
        <v>4117</v>
      </c>
      <c r="M183" s="281" t="s">
        <v>4117</v>
      </c>
      <c r="N183" s="283"/>
      <c r="O183" s="283"/>
      <c r="P183" s="283"/>
    </row>
    <row r="184" spans="2:16" ht="30" customHeight="1">
      <c r="B184" s="267"/>
      <c r="C184" s="268"/>
      <c r="D184" s="269" t="s">
        <v>4688</v>
      </c>
      <c r="E184" s="273"/>
      <c r="F184" s="268"/>
      <c r="G184" s="268"/>
      <c r="H184" s="268"/>
      <c r="I184" s="274"/>
      <c r="J184" s="270" t="s">
        <v>4831</v>
      </c>
      <c r="K184" s="270" t="s">
        <v>4832</v>
      </c>
      <c r="L184" s="270" t="s">
        <v>4833</v>
      </c>
      <c r="M184" s="270" t="s">
        <v>4834</v>
      </c>
      <c r="N184" s="268"/>
      <c r="O184" s="268"/>
      <c r="P184" s="268"/>
    </row>
    <row r="185" spans="2:16" ht="30" customHeight="1">
      <c r="B185" s="267"/>
      <c r="C185" s="268"/>
      <c r="D185" s="269" t="s">
        <v>4122</v>
      </c>
      <c r="E185" s="273"/>
      <c r="F185" s="268"/>
      <c r="G185" s="268"/>
      <c r="H185" s="268"/>
      <c r="I185" s="274"/>
      <c r="J185" s="281" t="s">
        <v>4844</v>
      </c>
      <c r="K185" s="281" t="s">
        <v>4846</v>
      </c>
      <c r="L185" s="281" t="s">
        <v>4848</v>
      </c>
      <c r="M185" s="281" t="s">
        <v>4850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5463</v>
      </c>
      <c r="K186" s="282" t="s">
        <v>4835</v>
      </c>
      <c r="L186" s="282" t="s">
        <v>5677</v>
      </c>
      <c r="M186" s="282" t="s">
        <v>5678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4689</v>
      </c>
      <c r="E188" s="273"/>
      <c r="F188" s="268"/>
      <c r="G188" s="268"/>
      <c r="H188" s="268"/>
      <c r="I188" s="274"/>
      <c r="J188" s="307" t="s">
        <v>5689</v>
      </c>
      <c r="K188" s="309" t="s">
        <v>5688</v>
      </c>
      <c r="L188" s="309" t="s">
        <v>5686</v>
      </c>
      <c r="M188" s="309" t="s">
        <v>5687</v>
      </c>
      <c r="N188" s="268"/>
      <c r="O188" s="268"/>
      <c r="P188" s="268"/>
    </row>
    <row r="189" spans="2:16" ht="30" customHeight="1">
      <c r="B189" s="267"/>
      <c r="C189" s="268"/>
      <c r="D189" s="269" t="s">
        <v>4105</v>
      </c>
      <c r="E189" s="284"/>
      <c r="F189" s="283"/>
      <c r="G189" s="283"/>
      <c r="H189" s="283"/>
      <c r="I189" s="306"/>
      <c r="J189" s="281" t="s">
        <v>4120</v>
      </c>
      <c r="K189" s="281" t="s">
        <v>4121</v>
      </c>
      <c r="L189" s="281" t="s">
        <v>5455</v>
      </c>
      <c r="M189" s="281" t="s">
        <v>5454</v>
      </c>
      <c r="N189" s="283"/>
      <c r="O189" s="283"/>
      <c r="P189" s="283"/>
    </row>
    <row r="190" spans="2:16" ht="30" customHeight="1">
      <c r="B190" s="267"/>
      <c r="C190" s="268"/>
      <c r="D190" s="269" t="s">
        <v>4688</v>
      </c>
      <c r="E190" s="273"/>
      <c r="F190" s="268"/>
      <c r="G190" s="268"/>
      <c r="H190" s="268"/>
      <c r="I190" s="274"/>
      <c r="J190" s="270" t="s">
        <v>5460</v>
      </c>
      <c r="K190" s="270" t="s">
        <v>5461</v>
      </c>
      <c r="L190" s="270" t="s">
        <v>5459</v>
      </c>
      <c r="M190" s="270" t="s">
        <v>5458</v>
      </c>
      <c r="N190" s="268"/>
      <c r="O190" s="268"/>
      <c r="P190" s="268"/>
    </row>
    <row r="191" spans="2:16" ht="30" customHeight="1">
      <c r="B191" s="267"/>
      <c r="C191" s="268"/>
      <c r="D191" s="269" t="s">
        <v>4106</v>
      </c>
      <c r="E191" s="273"/>
      <c r="F191" s="268"/>
      <c r="G191" s="268"/>
      <c r="H191" s="268"/>
      <c r="I191" s="274"/>
      <c r="J191" s="281" t="s">
        <v>4824</v>
      </c>
      <c r="K191" s="281" t="s">
        <v>4133</v>
      </c>
      <c r="L191" s="281" t="s">
        <v>5453</v>
      </c>
      <c r="M191" s="281" t="s">
        <v>5456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4825</v>
      </c>
      <c r="K192" s="282" t="s">
        <v>4836</v>
      </c>
      <c r="L192" s="282" t="s">
        <v>5685</v>
      </c>
      <c r="M192" s="282" t="s">
        <v>5457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4204</v>
      </c>
      <c r="D194" s="302" t="s">
        <v>4205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4661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4136</v>
      </c>
      <c r="E196" s="273"/>
      <c r="F196" s="281" t="s">
        <v>4206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4688</v>
      </c>
      <c r="E197" s="273"/>
      <c r="F197" s="270" t="s">
        <v>4207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4106</v>
      </c>
      <c r="E198" s="273"/>
      <c r="F198" s="281" t="s">
        <v>4853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5236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4209</v>
      </c>
      <c r="D203" s="302" t="s">
        <v>4211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4661</v>
      </c>
      <c r="E204" s="273"/>
      <c r="F204" s="268"/>
      <c r="G204" s="268"/>
      <c r="H204" s="268"/>
      <c r="I204" s="274"/>
      <c r="J204" s="307" t="s">
        <v>5334</v>
      </c>
      <c r="K204" s="309"/>
      <c r="L204" s="309" t="s">
        <v>5338</v>
      </c>
      <c r="M204" s="309"/>
      <c r="N204" s="309" t="s">
        <v>4718</v>
      </c>
      <c r="O204" s="268"/>
      <c r="P204" s="268"/>
    </row>
    <row r="205" spans="2:16" ht="30" customHeight="1">
      <c r="B205" s="267"/>
      <c r="C205" s="268"/>
      <c r="D205" s="269" t="s">
        <v>4105</v>
      </c>
      <c r="E205" s="273"/>
      <c r="F205" s="268"/>
      <c r="G205" s="268"/>
      <c r="H205" s="268"/>
      <c r="I205" s="274"/>
      <c r="J205" s="276" t="s">
        <v>4210</v>
      </c>
      <c r="K205" s="281"/>
      <c r="L205" s="281" t="s">
        <v>4210</v>
      </c>
      <c r="M205" s="281"/>
      <c r="N205" s="281" t="s">
        <v>4210</v>
      </c>
      <c r="O205" s="268"/>
      <c r="P205" s="268"/>
    </row>
    <row r="206" spans="2:16" ht="30" customHeight="1">
      <c r="B206" s="267"/>
      <c r="C206" s="268"/>
      <c r="D206" s="269" t="s">
        <v>4688</v>
      </c>
      <c r="E206" s="273"/>
      <c r="F206" s="268"/>
      <c r="G206" s="268"/>
      <c r="H206" s="268"/>
      <c r="I206" s="274"/>
      <c r="J206" s="277" t="s">
        <v>4212</v>
      </c>
      <c r="K206" s="270"/>
      <c r="L206" s="270" t="s">
        <v>4212</v>
      </c>
      <c r="M206" s="270"/>
      <c r="N206" s="270" t="s">
        <v>4212</v>
      </c>
      <c r="O206" s="268"/>
      <c r="P206" s="268"/>
    </row>
    <row r="207" spans="2:16" ht="30" customHeight="1">
      <c r="B207" s="267"/>
      <c r="C207" s="268"/>
      <c r="D207" s="269" t="s">
        <v>4106</v>
      </c>
      <c r="E207" s="273"/>
      <c r="F207" s="268"/>
      <c r="G207" s="268"/>
      <c r="H207" s="268"/>
      <c r="I207" s="274"/>
      <c r="J207" s="276" t="s">
        <v>5335</v>
      </c>
      <c r="K207" s="281"/>
      <c r="L207" s="281" t="s">
        <v>5339</v>
      </c>
      <c r="M207" s="281"/>
      <c r="N207" s="281" t="s">
        <v>5272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80" t="s">
        <v>5336</v>
      </c>
      <c r="K208" s="268"/>
      <c r="L208" s="268" t="s">
        <v>5340</v>
      </c>
      <c r="M208" s="268"/>
      <c r="N208" s="268" t="s">
        <v>5260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81" t="s">
        <v>5266</v>
      </c>
      <c r="K209" s="282"/>
      <c r="L209" s="282" t="s">
        <v>5281</v>
      </c>
      <c r="M209" s="282"/>
      <c r="N209" s="282" t="s">
        <v>5249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81" t="s">
        <v>5267</v>
      </c>
      <c r="K210" s="282"/>
      <c r="L210" s="282" t="s">
        <v>5282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5271</v>
      </c>
      <c r="K211" s="282"/>
      <c r="L211" s="282" t="s">
        <v>5274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5270</v>
      </c>
      <c r="K212" s="282"/>
      <c r="L212" s="282" t="s">
        <v>5275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81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80" t="s">
        <v>5337</v>
      </c>
      <c r="K214" s="268"/>
      <c r="L214" s="268" t="s">
        <v>5341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81" t="s">
        <v>5278</v>
      </c>
      <c r="K215" s="282"/>
      <c r="L215" s="282" t="s">
        <v>5284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5269</v>
      </c>
      <c r="K216" s="282"/>
      <c r="L216" s="282" t="s">
        <v>5276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82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5291</v>
      </c>
      <c r="K218" s="268"/>
      <c r="L218" s="280" t="s">
        <v>5342</v>
      </c>
      <c r="M218" s="280"/>
      <c r="N218" s="280" t="s">
        <v>5259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5290</v>
      </c>
      <c r="K219" s="282"/>
      <c r="L219" s="282" t="s">
        <v>5288</v>
      </c>
      <c r="M219" s="282"/>
      <c r="N219" s="282" t="s">
        <v>5262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5293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5295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4213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4668</v>
      </c>
      <c r="E225" s="273"/>
      <c r="F225" s="268"/>
      <c r="G225" s="268"/>
      <c r="H225" s="268"/>
      <c r="I225" s="274"/>
      <c r="J225" s="307" t="s">
        <v>4719</v>
      </c>
      <c r="K225" s="309" t="s">
        <v>4720</v>
      </c>
      <c r="L225" s="309" t="s">
        <v>4721</v>
      </c>
      <c r="M225" s="307" t="s">
        <v>4722</v>
      </c>
      <c r="N225" s="307" t="s">
        <v>5428</v>
      </c>
      <c r="O225" s="268"/>
      <c r="P225" s="268"/>
    </row>
    <row r="226" spans="2:16" ht="30" customHeight="1">
      <c r="B226" s="267"/>
      <c r="C226" s="268"/>
      <c r="D226" s="269" t="s">
        <v>4105</v>
      </c>
      <c r="E226" s="273"/>
      <c r="F226" s="268"/>
      <c r="G226" s="268"/>
      <c r="H226" s="268"/>
      <c r="I226" s="274"/>
      <c r="J226" s="276" t="s">
        <v>4214</v>
      </c>
      <c r="K226" s="281" t="s">
        <v>4214</v>
      </c>
      <c r="L226" s="281" t="s">
        <v>4214</v>
      </c>
      <c r="M226" s="281" t="s">
        <v>4214</v>
      </c>
      <c r="N226" s="281" t="s">
        <v>4214</v>
      </c>
      <c r="O226" s="268"/>
      <c r="P226" s="268"/>
    </row>
    <row r="227" spans="2:16" ht="30" customHeight="1">
      <c r="B227" s="267"/>
      <c r="C227" s="268"/>
      <c r="D227" s="269" t="s">
        <v>4688</v>
      </c>
      <c r="E227" s="273"/>
      <c r="F227" s="268"/>
      <c r="G227" s="268"/>
      <c r="H227" s="268"/>
      <c r="I227" s="274"/>
      <c r="J227" s="277" t="s">
        <v>4215</v>
      </c>
      <c r="K227" s="270" t="s">
        <v>4215</v>
      </c>
      <c r="L227" s="270" t="s">
        <v>4215</v>
      </c>
      <c r="M227" s="270" t="s">
        <v>4215</v>
      </c>
      <c r="N227" s="270" t="s">
        <v>4215</v>
      </c>
      <c r="O227" s="268"/>
      <c r="P227" s="268"/>
    </row>
    <row r="228" spans="2:16" ht="30" customHeight="1">
      <c r="B228" s="267"/>
      <c r="C228" s="268"/>
      <c r="D228" s="269" t="s">
        <v>4106</v>
      </c>
      <c r="E228" s="273"/>
      <c r="F228" s="268"/>
      <c r="G228" s="268"/>
      <c r="H228" s="268"/>
      <c r="I228" s="274"/>
      <c r="J228" s="276" t="s">
        <v>4216</v>
      </c>
      <c r="K228" s="281" t="s">
        <v>4217</v>
      </c>
      <c r="L228" s="281" t="s">
        <v>4218</v>
      </c>
      <c r="M228" s="281" t="s">
        <v>5425</v>
      </c>
      <c r="N228" s="281" t="s">
        <v>5426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4690</v>
      </c>
      <c r="K229" s="268" t="s">
        <v>4691</v>
      </c>
      <c r="L229" s="268" t="s">
        <v>4692</v>
      </c>
      <c r="M229" s="283"/>
      <c r="N229" s="282" t="s">
        <v>5427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4858</v>
      </c>
      <c r="K230" s="282" t="s">
        <v>4220</v>
      </c>
      <c r="L230" s="282" t="s">
        <v>4861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4693</v>
      </c>
      <c r="K232" s="268" t="s">
        <v>4693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4219</v>
      </c>
      <c r="K233" s="282" t="s">
        <v>4221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4222</v>
      </c>
      <c r="D235" s="302" t="s">
        <v>4224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4668</v>
      </c>
      <c r="E236" s="303" t="s">
        <v>4873</v>
      </c>
      <c r="F236" s="304" t="s">
        <v>1968</v>
      </c>
      <c r="G236" s="304" t="s">
        <v>1969</v>
      </c>
      <c r="H236" s="304" t="s">
        <v>4881</v>
      </c>
      <c r="I236" s="305" t="s">
        <v>4883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4694</v>
      </c>
      <c r="F237" s="268"/>
      <c r="G237" s="268" t="s">
        <v>4879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4105</v>
      </c>
      <c r="E238" s="276" t="s">
        <v>4226</v>
      </c>
      <c r="F238" s="268"/>
      <c r="G238" s="281" t="s">
        <v>4223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4667</v>
      </c>
      <c r="E239" s="277" t="s">
        <v>4225</v>
      </c>
      <c r="F239" s="268"/>
      <c r="G239" s="270" t="s">
        <v>4227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4106</v>
      </c>
      <c r="E240" s="286" t="s">
        <v>4228</v>
      </c>
      <c r="F240" s="268"/>
      <c r="G240" s="281" t="s">
        <v>4229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4231</v>
      </c>
      <c r="F241" s="268"/>
      <c r="G241" s="282" t="s">
        <v>4230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4689</v>
      </c>
      <c r="E243" s="303" t="s">
        <v>4885</v>
      </c>
      <c r="F243" s="304" t="s">
        <v>1970</v>
      </c>
      <c r="G243" s="304" t="s">
        <v>4888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4689</v>
      </c>
      <c r="E246" s="303" t="s">
        <v>4893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4232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4668</v>
      </c>
      <c r="E250" s="303" t="s">
        <v>1975</v>
      </c>
      <c r="F250" s="304" t="s">
        <v>4899</v>
      </c>
      <c r="G250" s="304" t="s">
        <v>4901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5350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4105</v>
      </c>
      <c r="E252" s="273"/>
      <c r="F252" s="281" t="s">
        <v>4233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4688</v>
      </c>
      <c r="E253" s="273"/>
      <c r="F253" s="270" t="s">
        <v>4234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4106</v>
      </c>
      <c r="E254" s="273"/>
      <c r="F254" s="281" t="s">
        <v>4236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5348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4695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4105</v>
      </c>
      <c r="E258" s="273"/>
      <c r="F258" s="281" t="s">
        <v>4237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4667</v>
      </c>
      <c r="E259" s="273"/>
      <c r="F259" s="270" t="s">
        <v>4238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4106</v>
      </c>
      <c r="E260" s="273"/>
      <c r="F260" s="281" t="s">
        <v>4240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5370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4241</v>
      </c>
      <c r="D263" s="302" t="s">
        <v>4242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4668</v>
      </c>
      <c r="E264" s="303" t="s">
        <v>4710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4705</v>
      </c>
      <c r="D269" s="302" t="s">
        <v>4706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4668</v>
      </c>
      <c r="E270" s="273"/>
      <c r="F270" s="268"/>
      <c r="G270" s="268"/>
      <c r="H270" s="268"/>
      <c r="I270" s="274"/>
      <c r="J270" s="307" t="s">
        <v>4723</v>
      </c>
      <c r="K270" s="309" t="s">
        <v>5195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4105</v>
      </c>
      <c r="E271" s="273"/>
      <c r="F271" s="268"/>
      <c r="G271" s="268"/>
      <c r="H271" s="268"/>
      <c r="I271" s="274"/>
      <c r="J271" s="276" t="s">
        <v>4243</v>
      </c>
      <c r="K271" s="281" t="s">
        <v>5196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4688</v>
      </c>
      <c r="E272" s="273"/>
      <c r="F272" s="268"/>
      <c r="G272" s="268"/>
      <c r="H272" s="268"/>
      <c r="I272" s="274"/>
      <c r="J272" s="277" t="s">
        <v>4244</v>
      </c>
      <c r="K272" s="270" t="s">
        <v>5197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4106</v>
      </c>
      <c r="E273" s="273"/>
      <c r="F273" s="268"/>
      <c r="G273" s="268"/>
      <c r="H273" s="268"/>
      <c r="I273" s="274"/>
      <c r="J273" s="276" t="s">
        <v>4245</v>
      </c>
      <c r="K273" s="281" t="s">
        <v>5209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4696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5441</v>
      </c>
      <c r="K275" s="282" t="s">
        <v>5210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4697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4246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4707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4711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4712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4713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4708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4709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4714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06" t="s">
        <v>5478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5401</v>
      </c>
      <c r="D36" s="401"/>
      <c r="E36" s="44"/>
    </row>
    <row r="37" spans="1:6" ht="25.15" customHeight="1">
      <c r="B37" s="41">
        <v>2</v>
      </c>
      <c r="C37" s="44" t="s">
        <v>5400</v>
      </c>
      <c r="D37" s="402" t="s">
        <v>5402</v>
      </c>
      <c r="E37" s="44"/>
    </row>
    <row r="38" spans="1:6" ht="25.15" customHeight="1">
      <c r="B38" s="41">
        <v>3</v>
      </c>
      <c r="C38" s="44" t="s">
        <v>5403</v>
      </c>
      <c r="D38" s="402" t="s">
        <v>5404</v>
      </c>
      <c r="E38" s="44"/>
    </row>
    <row r="39" spans="1:6" ht="25.15" customHeight="1">
      <c r="B39" s="41">
        <v>4</v>
      </c>
      <c r="C39" s="401" t="s">
        <v>5405</v>
      </c>
      <c r="D39" s="402" t="s">
        <v>5406</v>
      </c>
      <c r="E39" s="44"/>
    </row>
    <row r="40" spans="1:6" ht="25.15" customHeight="1">
      <c r="B40" s="41">
        <v>5</v>
      </c>
      <c r="C40" s="44" t="s">
        <v>5407</v>
      </c>
      <c r="D40" s="44"/>
      <c r="E40" s="44"/>
    </row>
    <row r="41" spans="1:6" ht="54" customHeight="1">
      <c r="B41" s="41">
        <v>6</v>
      </c>
      <c r="C41" s="417" t="s">
        <v>5410</v>
      </c>
      <c r="D41" s="418" t="s">
        <v>5411</v>
      </c>
      <c r="E41" s="44"/>
    </row>
    <row r="42" spans="1:6" ht="55.9" customHeight="1">
      <c r="B42" s="41">
        <v>7</v>
      </c>
      <c r="C42" s="44" t="s">
        <v>5472</v>
      </c>
      <c r="D42" s="402" t="s">
        <v>5473</v>
      </c>
      <c r="E42" s="44"/>
    </row>
    <row r="43" spans="1:6" ht="55.9" customHeight="1">
      <c r="B43" s="412">
        <v>8</v>
      </c>
      <c r="C43" s="43" t="s">
        <v>5570</v>
      </c>
      <c r="D43" s="416" t="s">
        <v>5571</v>
      </c>
      <c r="E43" s="44"/>
    </row>
    <row r="44" spans="1:6" ht="55.9" customHeight="1">
      <c r="B44" s="439">
        <v>9</v>
      </c>
      <c r="C44" s="440" t="s">
        <v>5558</v>
      </c>
      <c r="D44" s="438"/>
      <c r="E44" s="44"/>
    </row>
    <row r="45" spans="1:6" ht="79.900000000000006" customHeight="1">
      <c r="B45" s="412">
        <v>10</v>
      </c>
      <c r="C45" s="43" t="s">
        <v>5559</v>
      </c>
      <c r="D45" s="416" t="s">
        <v>5560</v>
      </c>
      <c r="E45" s="44"/>
    </row>
    <row r="46" spans="1:6" ht="79.900000000000006" customHeight="1">
      <c r="B46" s="412">
        <v>11</v>
      </c>
      <c r="C46" s="43" t="s">
        <v>5568</v>
      </c>
      <c r="D46" s="416" t="s">
        <v>5569</v>
      </c>
      <c r="E46" s="44"/>
    </row>
    <row r="47" spans="1:6" ht="64.150000000000006" customHeight="1">
      <c r="B47" s="439">
        <v>12</v>
      </c>
      <c r="C47" s="440" t="s">
        <v>5598</v>
      </c>
      <c r="D47" s="441" t="s">
        <v>5599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9"/>
  <sheetViews>
    <sheetView zoomScale="70" zoomScaleNormal="70" workbookViewId="0">
      <pane xSplit="3" ySplit="3" topLeftCell="D113" activePane="bottomRight" state="frozen"/>
      <selection pane="topRight" activeCell="D1" sqref="D1"/>
      <selection pane="bottomLeft" activeCell="A4" sqref="A4"/>
      <selection pane="bottomRight" activeCell="G133" sqref="G133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5603</v>
      </c>
      <c r="G2" s="461" t="s">
        <v>4024</v>
      </c>
      <c r="H2" s="462"/>
      <c r="I2" s="459" t="s">
        <v>3884</v>
      </c>
      <c r="J2" s="460"/>
      <c r="K2" s="384"/>
      <c r="L2" s="384"/>
    </row>
    <row r="3" spans="2:13" ht="45" customHeight="1">
      <c r="B3" s="175" t="s">
        <v>3867</v>
      </c>
      <c r="C3" s="176" t="s">
        <v>4909</v>
      </c>
      <c r="D3" s="177" t="s">
        <v>5142</v>
      </c>
      <c r="E3" s="175" t="s">
        <v>3868</v>
      </c>
      <c r="F3" s="177" t="s">
        <v>3883</v>
      </c>
      <c r="G3" s="463" t="s">
        <v>3951</v>
      </c>
      <c r="H3" s="464"/>
      <c r="I3" s="420" t="s">
        <v>3880</v>
      </c>
      <c r="J3" s="420" t="s">
        <v>3879</v>
      </c>
      <c r="K3" s="177" t="s">
        <v>5140</v>
      </c>
      <c r="L3" s="177" t="s">
        <v>5380</v>
      </c>
      <c r="M3" s="175" t="s">
        <v>3950</v>
      </c>
    </row>
    <row r="4" spans="2:13" ht="22.9" customHeight="1">
      <c r="B4" s="454" t="s">
        <v>4913</v>
      </c>
      <c r="C4" s="197" t="s">
        <v>3731</v>
      </c>
      <c r="D4" s="330" t="s">
        <v>4911</v>
      </c>
      <c r="E4" s="366" t="s">
        <v>3870</v>
      </c>
      <c r="F4" s="367" t="s">
        <v>3865</v>
      </c>
      <c r="G4" s="368"/>
      <c r="H4" s="369"/>
      <c r="I4" s="366"/>
      <c r="J4" s="366" t="s">
        <v>4044</v>
      </c>
      <c r="K4" s="385" t="s">
        <v>3941</v>
      </c>
      <c r="L4" s="385" t="s">
        <v>3942</v>
      </c>
      <c r="M4" s="370" t="s">
        <v>3948</v>
      </c>
    </row>
    <row r="5" spans="2:13" ht="22.9" customHeight="1">
      <c r="B5" s="455"/>
      <c r="C5" s="205"/>
      <c r="D5" s="183"/>
      <c r="E5" s="371" t="s">
        <v>3943</v>
      </c>
      <c r="F5" s="372" t="s">
        <v>3944</v>
      </c>
      <c r="G5" s="373"/>
      <c r="H5" s="374"/>
      <c r="I5" s="371"/>
      <c r="J5" s="366" t="s">
        <v>4044</v>
      </c>
      <c r="K5" s="386" t="s">
        <v>3945</v>
      </c>
      <c r="L5" s="386" t="s">
        <v>3946</v>
      </c>
      <c r="M5" s="375" t="s">
        <v>4073</v>
      </c>
    </row>
    <row r="6" spans="2:13" ht="22.9" customHeight="1">
      <c r="B6" s="455"/>
      <c r="C6" s="183"/>
      <c r="D6" s="183"/>
      <c r="E6" s="323" t="s">
        <v>3876</v>
      </c>
      <c r="F6" s="323" t="s">
        <v>3882</v>
      </c>
      <c r="G6" s="324"/>
      <c r="H6" s="325"/>
      <c r="I6" s="323"/>
      <c r="J6" s="316" t="s">
        <v>4044</v>
      </c>
      <c r="K6" s="387" t="s">
        <v>3876</v>
      </c>
      <c r="L6" s="387" t="s">
        <v>3877</v>
      </c>
      <c r="M6" s="328" t="s">
        <v>4073</v>
      </c>
    </row>
    <row r="7" spans="2:13" ht="22.9" customHeight="1">
      <c r="B7" s="455"/>
      <c r="C7" s="183"/>
      <c r="D7" s="183"/>
      <c r="E7" s="198"/>
      <c r="F7" s="198"/>
      <c r="G7" s="202"/>
      <c r="H7" s="199"/>
      <c r="I7" s="329"/>
      <c r="J7" s="329"/>
      <c r="K7" s="388"/>
      <c r="L7" s="388"/>
      <c r="M7" s="199"/>
    </row>
    <row r="8" spans="2:13" ht="22.9" customHeight="1">
      <c r="B8" s="455"/>
      <c r="C8" s="183"/>
      <c r="D8" s="183"/>
      <c r="E8" s="160" t="s">
        <v>3947</v>
      </c>
      <c r="F8" s="160" t="s">
        <v>3985</v>
      </c>
      <c r="G8" s="162">
        <v>0.12</v>
      </c>
      <c r="H8" s="161"/>
      <c r="I8" s="160" t="s">
        <v>3881</v>
      </c>
      <c r="J8" s="160"/>
      <c r="K8" s="389"/>
      <c r="L8" s="389"/>
      <c r="M8" s="161"/>
    </row>
    <row r="9" spans="2:13" ht="22.9" customHeight="1">
      <c r="B9" s="455"/>
      <c r="C9" s="184"/>
      <c r="D9" s="184"/>
      <c r="E9" s="198"/>
      <c r="F9" s="198"/>
      <c r="G9" s="202"/>
      <c r="H9" s="199"/>
      <c r="I9" s="329"/>
      <c r="J9" s="329"/>
      <c r="K9" s="388"/>
      <c r="L9" s="388"/>
      <c r="M9" s="199"/>
    </row>
    <row r="10" spans="2:13" ht="22.9" customHeight="1">
      <c r="B10" s="455"/>
      <c r="C10" s="197" t="s">
        <v>3731</v>
      </c>
      <c r="D10" s="330" t="s">
        <v>5756</v>
      </c>
      <c r="E10" s="366" t="s">
        <v>3870</v>
      </c>
      <c r="F10" s="367" t="s">
        <v>3865</v>
      </c>
      <c r="G10" s="368"/>
      <c r="H10" s="369"/>
      <c r="I10" s="366"/>
      <c r="J10" s="366" t="s">
        <v>4044</v>
      </c>
      <c r="K10" s="385" t="s">
        <v>3870</v>
      </c>
      <c r="L10" s="385" t="s">
        <v>3871</v>
      </c>
      <c r="M10" s="370" t="s">
        <v>3948</v>
      </c>
    </row>
    <row r="11" spans="2:13" ht="22.9" customHeight="1">
      <c r="B11" s="455"/>
      <c r="C11" s="205"/>
      <c r="D11" s="183"/>
      <c r="E11" s="371" t="s">
        <v>3943</v>
      </c>
      <c r="F11" s="372" t="s">
        <v>3832</v>
      </c>
      <c r="G11" s="373"/>
      <c r="H11" s="374"/>
      <c r="I11" s="371"/>
      <c r="J11" s="366" t="s">
        <v>4044</v>
      </c>
      <c r="K11" s="386" t="s">
        <v>3943</v>
      </c>
      <c r="L11" s="386" t="s">
        <v>3946</v>
      </c>
      <c r="M11" s="375" t="s">
        <v>4073</v>
      </c>
    </row>
    <row r="12" spans="2:13" ht="22.9" customHeight="1">
      <c r="B12" s="455"/>
      <c r="C12" s="183"/>
      <c r="D12" s="183"/>
      <c r="E12" s="323" t="s">
        <v>3876</v>
      </c>
      <c r="F12" s="323" t="s">
        <v>3882</v>
      </c>
      <c r="G12" s="324"/>
      <c r="H12" s="325"/>
      <c r="I12" s="323"/>
      <c r="J12" s="316" t="s">
        <v>4044</v>
      </c>
      <c r="K12" s="387" t="s">
        <v>3876</v>
      </c>
      <c r="L12" s="387" t="s">
        <v>3877</v>
      </c>
      <c r="M12" s="328" t="s">
        <v>4073</v>
      </c>
    </row>
    <row r="13" spans="2:13" ht="22.9" customHeight="1">
      <c r="B13" s="455"/>
      <c r="C13" s="183"/>
      <c r="D13" s="183"/>
      <c r="E13" s="198"/>
      <c r="F13" s="198"/>
      <c r="G13" s="202"/>
      <c r="H13" s="199"/>
      <c r="I13" s="329"/>
      <c r="J13" s="329"/>
      <c r="K13" s="388"/>
      <c r="L13" s="388"/>
      <c r="M13" s="199"/>
    </row>
    <row r="14" spans="2:13" ht="22.9" customHeight="1">
      <c r="B14" s="455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389"/>
      <c r="L14" s="389"/>
      <c r="M14" s="161"/>
    </row>
    <row r="15" spans="2:13" ht="22.9" customHeight="1">
      <c r="B15" s="455"/>
      <c r="C15" s="183"/>
      <c r="D15" s="183"/>
      <c r="E15" s="160" t="s">
        <v>5757</v>
      </c>
      <c r="F15" s="160" t="s">
        <v>5758</v>
      </c>
      <c r="G15" s="162">
        <v>0.06</v>
      </c>
      <c r="H15" s="161"/>
      <c r="I15" s="160"/>
      <c r="J15" s="160"/>
      <c r="K15" s="389"/>
      <c r="L15" s="389"/>
      <c r="M15" s="161"/>
    </row>
    <row r="16" spans="2:13" ht="22.9" customHeight="1">
      <c r="B16" s="455"/>
      <c r="C16" s="184"/>
      <c r="D16" s="184"/>
      <c r="E16" s="198"/>
      <c r="F16" s="198"/>
      <c r="G16" s="202"/>
      <c r="H16" s="199"/>
      <c r="I16" s="329"/>
      <c r="J16" s="329"/>
      <c r="K16" s="388"/>
      <c r="L16" s="388"/>
      <c r="M16" s="199"/>
    </row>
    <row r="17" spans="2:13" ht="22.9" customHeight="1">
      <c r="B17" s="455"/>
      <c r="C17" s="197" t="s">
        <v>3731</v>
      </c>
      <c r="D17" s="330" t="s">
        <v>5772</v>
      </c>
      <c r="E17" s="366" t="s">
        <v>3870</v>
      </c>
      <c r="F17" s="367" t="s">
        <v>3865</v>
      </c>
      <c r="G17" s="368"/>
      <c r="H17" s="369"/>
      <c r="I17" s="366"/>
      <c r="J17" s="366" t="s">
        <v>4044</v>
      </c>
      <c r="K17" s="385" t="s">
        <v>3870</v>
      </c>
      <c r="L17" s="385" t="s">
        <v>3871</v>
      </c>
      <c r="M17" s="370" t="s">
        <v>3948</v>
      </c>
    </row>
    <row r="18" spans="2:13" ht="22.9" customHeight="1">
      <c r="B18" s="455"/>
      <c r="C18" s="205" t="s">
        <v>5776</v>
      </c>
      <c r="D18" s="183"/>
      <c r="E18" s="371" t="s">
        <v>3943</v>
      </c>
      <c r="F18" s="372" t="s">
        <v>3832</v>
      </c>
      <c r="G18" s="373"/>
      <c r="H18" s="374"/>
      <c r="I18" s="371"/>
      <c r="J18" s="366" t="s">
        <v>4044</v>
      </c>
      <c r="K18" s="386" t="s">
        <v>3943</v>
      </c>
      <c r="L18" s="386" t="s">
        <v>3946</v>
      </c>
      <c r="M18" s="375" t="s">
        <v>4073</v>
      </c>
    </row>
    <row r="19" spans="2:13" ht="22.9" customHeight="1">
      <c r="B19" s="455"/>
      <c r="C19" s="183"/>
      <c r="D19" s="183"/>
      <c r="E19" s="323" t="s">
        <v>3876</v>
      </c>
      <c r="F19" s="323" t="s">
        <v>3882</v>
      </c>
      <c r="G19" s="324"/>
      <c r="H19" s="325"/>
      <c r="I19" s="323"/>
      <c r="J19" s="316" t="s">
        <v>4044</v>
      </c>
      <c r="K19" s="387" t="s">
        <v>3876</v>
      </c>
      <c r="L19" s="387" t="s">
        <v>3877</v>
      </c>
      <c r="M19" s="328" t="s">
        <v>4073</v>
      </c>
    </row>
    <row r="20" spans="2:13" ht="22.9" customHeight="1">
      <c r="B20" s="455"/>
      <c r="C20" s="183"/>
      <c r="D20" s="183"/>
      <c r="E20" s="198"/>
      <c r="F20" s="198"/>
      <c r="G20" s="202"/>
      <c r="H20" s="199"/>
      <c r="I20" s="329"/>
      <c r="J20" s="329"/>
      <c r="K20" s="388"/>
      <c r="L20" s="388"/>
      <c r="M20" s="199"/>
    </row>
    <row r="21" spans="2:13" ht="22.9" customHeight="1">
      <c r="B21" s="455"/>
      <c r="C21" s="183"/>
      <c r="D21" s="183"/>
      <c r="E21" s="160" t="s">
        <v>5773</v>
      </c>
      <c r="F21" s="160" t="s">
        <v>5774</v>
      </c>
      <c r="G21" s="162">
        <v>2</v>
      </c>
      <c r="H21" s="161" t="s">
        <v>3863</v>
      </c>
      <c r="I21" s="160" t="s">
        <v>3881</v>
      </c>
      <c r="J21" s="160"/>
      <c r="K21" s="389"/>
      <c r="L21" s="389"/>
      <c r="M21" s="161"/>
    </row>
    <row r="22" spans="2:13" ht="22.9" customHeight="1">
      <c r="B22" s="455"/>
      <c r="C22" s="183"/>
      <c r="D22" s="183"/>
      <c r="E22" s="160"/>
      <c r="F22" s="160"/>
      <c r="G22" s="162"/>
      <c r="H22" s="161"/>
      <c r="I22" s="160"/>
      <c r="J22" s="160"/>
      <c r="K22" s="389"/>
      <c r="L22" s="389"/>
      <c r="M22" s="161"/>
    </row>
    <row r="23" spans="2:13" ht="22.9" customHeight="1">
      <c r="B23" s="456"/>
      <c r="C23" s="184"/>
      <c r="D23" s="184"/>
      <c r="E23" s="198"/>
      <c r="F23" s="198"/>
      <c r="G23" s="202"/>
      <c r="H23" s="199"/>
      <c r="I23" s="329"/>
      <c r="J23" s="329"/>
      <c r="K23" s="388"/>
      <c r="L23" s="388"/>
      <c r="M23" s="199"/>
    </row>
    <row r="24" spans="2:13" ht="22.9" customHeight="1">
      <c r="B24" s="466" t="s">
        <v>4914</v>
      </c>
      <c r="C24" s="197" t="s">
        <v>3731</v>
      </c>
      <c r="D24" s="330" t="s">
        <v>4910</v>
      </c>
      <c r="E24" s="366" t="s">
        <v>3870</v>
      </c>
      <c r="F24" s="367" t="s">
        <v>3865</v>
      </c>
      <c r="G24" s="368"/>
      <c r="H24" s="369"/>
      <c r="I24" s="366"/>
      <c r="J24" s="366" t="s">
        <v>4044</v>
      </c>
      <c r="K24" s="385" t="s">
        <v>3941</v>
      </c>
      <c r="L24" s="385" t="s">
        <v>3942</v>
      </c>
      <c r="M24" s="370" t="s">
        <v>3948</v>
      </c>
    </row>
    <row r="25" spans="2:13" ht="22.9" customHeight="1">
      <c r="B25" s="455"/>
      <c r="C25" s="205" t="s">
        <v>5092</v>
      </c>
      <c r="D25" s="183"/>
      <c r="E25" s="371" t="s">
        <v>3943</v>
      </c>
      <c r="F25" s="372" t="s">
        <v>3944</v>
      </c>
      <c r="G25" s="373"/>
      <c r="H25" s="374"/>
      <c r="I25" s="371"/>
      <c r="J25" s="366" t="s">
        <v>4044</v>
      </c>
      <c r="K25" s="386" t="s">
        <v>3945</v>
      </c>
      <c r="L25" s="386" t="s">
        <v>3946</v>
      </c>
      <c r="M25" s="375" t="s">
        <v>4073</v>
      </c>
    </row>
    <row r="26" spans="2:13" ht="22.9" customHeight="1">
      <c r="B26" s="455"/>
      <c r="C26" s="205" t="s">
        <v>5097</v>
      </c>
      <c r="D26" s="183"/>
      <c r="E26" s="323" t="s">
        <v>3876</v>
      </c>
      <c r="F26" s="323" t="s">
        <v>3882</v>
      </c>
      <c r="G26" s="324"/>
      <c r="H26" s="325"/>
      <c r="I26" s="323"/>
      <c r="J26" s="316" t="s">
        <v>4044</v>
      </c>
      <c r="K26" s="387" t="s">
        <v>3876</v>
      </c>
      <c r="L26" s="387" t="s">
        <v>3877</v>
      </c>
      <c r="M26" s="326" t="s">
        <v>3948</v>
      </c>
    </row>
    <row r="27" spans="2:13" ht="22.9" customHeight="1">
      <c r="B27" s="455"/>
      <c r="C27" s="183"/>
      <c r="D27" s="183"/>
      <c r="E27" s="198"/>
      <c r="F27" s="198"/>
      <c r="G27" s="202"/>
      <c r="H27" s="199"/>
      <c r="I27" s="329"/>
      <c r="J27" s="329"/>
      <c r="K27" s="388"/>
      <c r="L27" s="388"/>
      <c r="M27" s="199"/>
    </row>
    <row r="28" spans="2:13" ht="22.9" customHeight="1">
      <c r="B28" s="455"/>
      <c r="C28" s="183"/>
      <c r="D28" s="183"/>
      <c r="E28" s="160" t="s">
        <v>3947</v>
      </c>
      <c r="F28" s="160" t="s">
        <v>3886</v>
      </c>
      <c r="G28" s="162">
        <v>0.12</v>
      </c>
      <c r="H28" s="161"/>
      <c r="I28" s="160" t="s">
        <v>3881</v>
      </c>
      <c r="J28" s="160"/>
      <c r="K28" s="389"/>
      <c r="L28" s="389"/>
      <c r="M28" s="161"/>
    </row>
    <row r="29" spans="2:13" ht="22.9" customHeight="1">
      <c r="B29" s="455"/>
      <c r="C29" s="183"/>
      <c r="D29" s="183"/>
      <c r="E29" s="163"/>
      <c r="F29" s="160"/>
      <c r="G29" s="162"/>
      <c r="H29" s="161"/>
      <c r="I29" s="160"/>
      <c r="J29" s="160"/>
      <c r="K29" s="389"/>
      <c r="L29" s="389"/>
      <c r="M29" s="164"/>
    </row>
    <row r="30" spans="2:13" ht="22.9" customHeight="1">
      <c r="B30" s="455"/>
      <c r="C30" s="183"/>
      <c r="D30" s="183"/>
      <c r="E30" s="198"/>
      <c r="F30" s="198"/>
      <c r="G30" s="202"/>
      <c r="H30" s="199"/>
      <c r="I30" s="329"/>
      <c r="J30" s="329"/>
      <c r="K30" s="388"/>
      <c r="L30" s="388"/>
      <c r="M30" s="199"/>
    </row>
    <row r="31" spans="2:13" ht="22.9" customHeight="1">
      <c r="B31" s="455"/>
      <c r="C31" s="184"/>
      <c r="D31" s="184"/>
      <c r="E31" s="198"/>
      <c r="F31" s="198"/>
      <c r="G31" s="202"/>
      <c r="H31" s="199"/>
      <c r="I31" s="329"/>
      <c r="J31" s="329"/>
      <c r="K31" s="388"/>
      <c r="L31" s="388"/>
      <c r="M31" s="199"/>
    </row>
    <row r="32" spans="2:13" ht="22.9" customHeight="1">
      <c r="B32" s="455"/>
      <c r="C32" s="197" t="s">
        <v>3731</v>
      </c>
      <c r="D32" s="330" t="s">
        <v>5091</v>
      </c>
      <c r="E32" s="316" t="s">
        <v>3870</v>
      </c>
      <c r="F32" s="316" t="s">
        <v>3865</v>
      </c>
      <c r="G32" s="317"/>
      <c r="H32" s="318"/>
      <c r="I32" s="316"/>
      <c r="J32" s="316" t="s">
        <v>4044</v>
      </c>
      <c r="K32" s="390" t="s">
        <v>3941</v>
      </c>
      <c r="L32" s="390" t="s">
        <v>3942</v>
      </c>
      <c r="M32" s="319" t="s">
        <v>3948</v>
      </c>
    </row>
    <row r="33" spans="2:13" ht="22.9" customHeight="1">
      <c r="B33" s="455"/>
      <c r="C33" s="183"/>
      <c r="D33" s="183"/>
      <c r="E33" s="371" t="s">
        <v>3943</v>
      </c>
      <c r="F33" s="372" t="s">
        <v>3832</v>
      </c>
      <c r="G33" s="373"/>
      <c r="H33" s="374"/>
      <c r="I33" s="371"/>
      <c r="J33" s="366" t="s">
        <v>4044</v>
      </c>
      <c r="K33" s="386" t="s">
        <v>3945</v>
      </c>
      <c r="L33" s="386" t="s">
        <v>3946</v>
      </c>
      <c r="M33" s="375" t="s">
        <v>4073</v>
      </c>
    </row>
    <row r="34" spans="2:13" ht="22.9" customHeight="1">
      <c r="B34" s="455"/>
      <c r="C34" s="205" t="s">
        <v>5098</v>
      </c>
      <c r="D34" s="183"/>
      <c r="E34" s="323" t="s">
        <v>3876</v>
      </c>
      <c r="F34" s="323" t="s">
        <v>3882</v>
      </c>
      <c r="G34" s="324"/>
      <c r="H34" s="325"/>
      <c r="I34" s="323"/>
      <c r="J34" s="316" t="s">
        <v>4044</v>
      </c>
      <c r="K34" s="387" t="s">
        <v>3876</v>
      </c>
      <c r="L34" s="387" t="s">
        <v>3877</v>
      </c>
      <c r="M34" s="326" t="s">
        <v>3948</v>
      </c>
    </row>
    <row r="35" spans="2:13" ht="22.9" customHeight="1">
      <c r="B35" s="455"/>
      <c r="C35" s="183"/>
      <c r="D35" s="183"/>
      <c r="E35" s="198"/>
      <c r="F35" s="198"/>
      <c r="G35" s="202"/>
      <c r="H35" s="199"/>
      <c r="I35" s="329"/>
      <c r="J35" s="329"/>
      <c r="K35" s="388"/>
      <c r="L35" s="388"/>
      <c r="M35" s="199"/>
    </row>
    <row r="36" spans="2:13" ht="22.9" customHeight="1">
      <c r="B36" s="455"/>
      <c r="C36" s="183"/>
      <c r="D36" s="183"/>
      <c r="E36" s="160" t="s">
        <v>3862</v>
      </c>
      <c r="F36" s="160" t="s">
        <v>3886</v>
      </c>
      <c r="G36" s="162">
        <v>0.12</v>
      </c>
      <c r="H36" s="161"/>
      <c r="I36" s="160" t="s">
        <v>3881</v>
      </c>
      <c r="J36" s="160"/>
      <c r="K36" s="389"/>
      <c r="L36" s="389"/>
      <c r="M36" s="161"/>
    </row>
    <row r="37" spans="2:13" ht="22.9" customHeight="1">
      <c r="B37" s="455"/>
      <c r="C37" s="183"/>
      <c r="D37" s="183"/>
      <c r="E37" s="163" t="s">
        <v>4912</v>
      </c>
      <c r="F37" s="160" t="s">
        <v>3994</v>
      </c>
      <c r="G37" s="162">
        <v>0.06</v>
      </c>
      <c r="H37" s="161" t="s">
        <v>3863</v>
      </c>
      <c r="I37" s="160" t="s">
        <v>3881</v>
      </c>
      <c r="J37" s="160"/>
      <c r="K37" s="389"/>
      <c r="L37" s="389"/>
      <c r="M37" s="208" t="s">
        <v>5099</v>
      </c>
    </row>
    <row r="38" spans="2:13" ht="22.9" customHeight="1">
      <c r="B38" s="455"/>
      <c r="C38" s="183"/>
      <c r="D38" s="183"/>
      <c r="E38" s="163" t="s">
        <v>5096</v>
      </c>
      <c r="F38" s="160" t="s">
        <v>5095</v>
      </c>
      <c r="G38" s="162">
        <v>0.06</v>
      </c>
      <c r="H38" s="161" t="s">
        <v>3863</v>
      </c>
      <c r="I38" s="160" t="s">
        <v>3881</v>
      </c>
      <c r="J38" s="160"/>
      <c r="K38" s="389"/>
      <c r="L38" s="389"/>
      <c r="M38" s="208" t="s">
        <v>5099</v>
      </c>
    </row>
    <row r="39" spans="2:13" ht="22.9" customHeight="1">
      <c r="B39" s="455"/>
      <c r="C39" s="184"/>
      <c r="D39" s="184"/>
      <c r="E39" s="198"/>
      <c r="F39" s="198"/>
      <c r="G39" s="202"/>
      <c r="H39" s="199"/>
      <c r="I39" s="329"/>
      <c r="J39" s="329"/>
      <c r="K39" s="388"/>
      <c r="L39" s="388"/>
      <c r="M39" s="199"/>
    </row>
    <row r="40" spans="2:13" ht="22.9" customHeight="1">
      <c r="B40" s="455"/>
      <c r="C40" s="197" t="s">
        <v>3731</v>
      </c>
      <c r="D40" s="330" t="s">
        <v>5611</v>
      </c>
      <c r="E40" s="371" t="s">
        <v>3874</v>
      </c>
      <c r="F40" s="372" t="s">
        <v>3836</v>
      </c>
      <c r="G40" s="373"/>
      <c r="H40" s="374"/>
      <c r="I40" s="371"/>
      <c r="J40" s="366" t="s">
        <v>4044</v>
      </c>
      <c r="K40" s="386"/>
      <c r="L40" s="386" t="s">
        <v>3837</v>
      </c>
      <c r="M40" s="375" t="s">
        <v>3948</v>
      </c>
    </row>
    <row r="41" spans="2:13" ht="22.9" customHeight="1">
      <c r="B41" s="455"/>
      <c r="C41" s="205" t="s">
        <v>5612</v>
      </c>
      <c r="D41" s="183"/>
      <c r="E41" s="160"/>
      <c r="F41" s="160"/>
      <c r="G41" s="162"/>
      <c r="H41" s="161"/>
      <c r="I41" s="160"/>
      <c r="J41" s="160"/>
      <c r="K41" s="389"/>
      <c r="L41" s="389"/>
      <c r="M41" s="161"/>
    </row>
    <row r="42" spans="2:13" ht="22.9" customHeight="1">
      <c r="B42" s="456"/>
      <c r="C42" s="184"/>
      <c r="D42" s="184"/>
      <c r="E42" s="198"/>
      <c r="F42" s="198"/>
      <c r="G42" s="202"/>
      <c r="H42" s="199"/>
      <c r="I42" s="329"/>
      <c r="J42" s="329"/>
      <c r="K42" s="388"/>
      <c r="L42" s="388"/>
      <c r="M42" s="199"/>
    </row>
    <row r="43" spans="2:13" ht="22.9" customHeight="1">
      <c r="B43" s="456" t="s">
        <v>5561</v>
      </c>
      <c r="C43" s="197" t="s">
        <v>3731</v>
      </c>
      <c r="D43" s="330" t="s">
        <v>4915</v>
      </c>
      <c r="E43" s="366" t="s">
        <v>3870</v>
      </c>
      <c r="F43" s="367" t="s">
        <v>3865</v>
      </c>
      <c r="G43" s="368"/>
      <c r="H43" s="369"/>
      <c r="I43" s="366"/>
      <c r="J43" s="366" t="s">
        <v>4044</v>
      </c>
      <c r="K43" s="385" t="s">
        <v>3941</v>
      </c>
      <c r="L43" s="385" t="s">
        <v>3942</v>
      </c>
      <c r="M43" s="370" t="s">
        <v>3948</v>
      </c>
    </row>
    <row r="44" spans="2:13" ht="22.9" customHeight="1">
      <c r="B44" s="465"/>
      <c r="C44" s="183"/>
      <c r="D44" s="183"/>
      <c r="E44" s="371" t="s">
        <v>3943</v>
      </c>
      <c r="F44" s="372" t="s">
        <v>3944</v>
      </c>
      <c r="G44" s="373"/>
      <c r="H44" s="374"/>
      <c r="I44" s="371"/>
      <c r="J44" s="366" t="s">
        <v>4044</v>
      </c>
      <c r="K44" s="386" t="s">
        <v>3945</v>
      </c>
      <c r="L44" s="386" t="s">
        <v>3946</v>
      </c>
      <c r="M44" s="375" t="s">
        <v>4073</v>
      </c>
    </row>
    <row r="45" spans="2:13" ht="22.9" customHeight="1">
      <c r="B45" s="465"/>
      <c r="C45" s="183"/>
      <c r="D45" s="183"/>
      <c r="E45" s="323" t="s">
        <v>3876</v>
      </c>
      <c r="F45" s="323" t="s">
        <v>3882</v>
      </c>
      <c r="G45" s="324"/>
      <c r="H45" s="325"/>
      <c r="I45" s="323"/>
      <c r="J45" s="316" t="s">
        <v>4044</v>
      </c>
      <c r="K45" s="387" t="s">
        <v>3876</v>
      </c>
      <c r="L45" s="387" t="s">
        <v>3877</v>
      </c>
      <c r="M45" s="326" t="s">
        <v>3948</v>
      </c>
    </row>
    <row r="46" spans="2:13" ht="22.9" customHeight="1">
      <c r="B46" s="465"/>
      <c r="C46" s="183"/>
      <c r="D46" s="183"/>
      <c r="E46" s="323" t="s">
        <v>4939</v>
      </c>
      <c r="F46" s="323" t="s">
        <v>4940</v>
      </c>
      <c r="G46" s="324"/>
      <c r="H46" s="325"/>
      <c r="I46" s="323"/>
      <c r="J46" s="316" t="s">
        <v>4044</v>
      </c>
      <c r="K46" s="387"/>
      <c r="L46" s="387" t="s">
        <v>4941</v>
      </c>
      <c r="M46" s="326"/>
    </row>
    <row r="47" spans="2:13" ht="22.9" customHeight="1">
      <c r="B47" s="465"/>
      <c r="C47" s="183"/>
      <c r="D47" s="183"/>
      <c r="E47" s="198"/>
      <c r="F47" s="198"/>
      <c r="G47" s="202"/>
      <c r="H47" s="199"/>
      <c r="I47" s="329"/>
      <c r="J47" s="329"/>
      <c r="K47" s="388"/>
      <c r="L47" s="388"/>
      <c r="M47" s="199"/>
    </row>
    <row r="48" spans="2:13" ht="22.9" customHeight="1">
      <c r="B48" s="465"/>
      <c r="C48" s="183"/>
      <c r="D48" s="183"/>
      <c r="E48" s="160" t="s">
        <v>3947</v>
      </c>
      <c r="F48" s="160" t="s">
        <v>3886</v>
      </c>
      <c r="G48" s="162">
        <v>0.1</v>
      </c>
      <c r="H48" s="161"/>
      <c r="I48" s="160" t="s">
        <v>3881</v>
      </c>
      <c r="J48" s="160"/>
      <c r="K48" s="389"/>
      <c r="L48" s="389"/>
      <c r="M48" s="161"/>
    </row>
    <row r="49" spans="2:14" ht="22.9" customHeight="1">
      <c r="B49" s="465"/>
      <c r="C49" s="183"/>
      <c r="D49" s="183"/>
      <c r="E49" s="160"/>
      <c r="F49" s="160"/>
      <c r="G49" s="162"/>
      <c r="H49" s="161"/>
      <c r="I49" s="160"/>
      <c r="J49" s="160"/>
      <c r="K49" s="389"/>
      <c r="L49" s="389"/>
      <c r="M49" s="164"/>
    </row>
    <row r="50" spans="2:14" ht="22.9" customHeight="1">
      <c r="B50" s="465"/>
      <c r="C50" s="184"/>
      <c r="D50" s="184"/>
      <c r="E50" s="198"/>
      <c r="F50" s="198"/>
      <c r="G50" s="202"/>
      <c r="H50" s="199"/>
      <c r="I50" s="329"/>
      <c r="J50" s="329"/>
      <c r="K50" s="388"/>
      <c r="L50" s="388"/>
      <c r="M50" s="199"/>
    </row>
    <row r="51" spans="2:14" ht="22.9" customHeight="1">
      <c r="B51" s="465"/>
      <c r="C51" s="205" t="s">
        <v>5717</v>
      </c>
      <c r="D51" s="330" t="s">
        <v>5720</v>
      </c>
      <c r="E51" s="371" t="s">
        <v>5718</v>
      </c>
      <c r="F51" s="372" t="s">
        <v>3836</v>
      </c>
      <c r="G51" s="373"/>
      <c r="H51" s="374"/>
      <c r="I51" s="371"/>
      <c r="J51" s="366" t="s">
        <v>4044</v>
      </c>
      <c r="K51" s="386"/>
      <c r="L51" s="386" t="s">
        <v>3837</v>
      </c>
      <c r="M51" s="375" t="s">
        <v>3948</v>
      </c>
      <c r="N51" s="424" t="s">
        <v>5719</v>
      </c>
    </row>
    <row r="52" spans="2:14" ht="22.9" customHeight="1">
      <c r="B52" s="465"/>
      <c r="C52" s="183"/>
      <c r="D52" s="183"/>
      <c r="E52" s="198"/>
      <c r="F52" s="198"/>
      <c r="G52" s="202"/>
      <c r="H52" s="199"/>
      <c r="I52" s="329"/>
      <c r="J52" s="329"/>
      <c r="K52" s="388"/>
      <c r="L52" s="388"/>
      <c r="M52" s="199"/>
    </row>
    <row r="53" spans="2:14" ht="22.9" customHeight="1">
      <c r="B53" s="465"/>
      <c r="C53" s="184"/>
      <c r="D53" s="184"/>
      <c r="E53" s="198"/>
      <c r="F53" s="198"/>
      <c r="G53" s="202"/>
      <c r="H53" s="199"/>
      <c r="I53" s="329"/>
      <c r="J53" s="329"/>
      <c r="K53" s="388"/>
      <c r="L53" s="388"/>
      <c r="M53" s="199"/>
    </row>
    <row r="54" spans="2:14" ht="22.9" customHeight="1">
      <c r="B54" s="466" t="s">
        <v>3869</v>
      </c>
      <c r="C54" s="197" t="s">
        <v>5754</v>
      </c>
      <c r="D54" s="330" t="s">
        <v>5752</v>
      </c>
      <c r="E54" s="371"/>
      <c r="F54" s="372"/>
      <c r="G54" s="373"/>
      <c r="H54" s="374"/>
      <c r="I54" s="371"/>
      <c r="J54" s="366"/>
      <c r="K54" s="386"/>
      <c r="L54" s="386"/>
      <c r="M54" s="376"/>
    </row>
    <row r="55" spans="2:14" ht="22.9" customHeight="1">
      <c r="B55" s="455"/>
      <c r="C55" s="205" t="s">
        <v>5753</v>
      </c>
      <c r="D55" s="183"/>
      <c r="E55" s="371"/>
      <c r="F55" s="372"/>
      <c r="G55" s="373"/>
      <c r="H55" s="374"/>
      <c r="I55" s="371"/>
      <c r="J55" s="366"/>
      <c r="K55" s="386"/>
      <c r="L55" s="386"/>
      <c r="M55" s="375"/>
    </row>
    <row r="56" spans="2:14" ht="22.9" customHeight="1">
      <c r="B56" s="455"/>
      <c r="C56" s="183"/>
      <c r="D56" s="183"/>
      <c r="E56" s="371"/>
      <c r="F56" s="372"/>
      <c r="G56" s="373"/>
      <c r="H56" s="374"/>
      <c r="I56" s="371"/>
      <c r="J56" s="366"/>
      <c r="K56" s="386"/>
      <c r="L56" s="386"/>
      <c r="M56" s="375"/>
    </row>
    <row r="57" spans="2:14" ht="22.9" customHeight="1">
      <c r="B57" s="455"/>
      <c r="C57" s="183"/>
      <c r="D57" s="183"/>
      <c r="E57" s="371"/>
      <c r="F57" s="372"/>
      <c r="G57" s="373"/>
      <c r="H57" s="374"/>
      <c r="I57" s="371"/>
      <c r="J57" s="366"/>
      <c r="K57" s="386"/>
      <c r="L57" s="391"/>
      <c r="M57" s="376"/>
    </row>
    <row r="58" spans="2:14" ht="22.9" customHeight="1">
      <c r="B58" s="455"/>
      <c r="C58" s="183"/>
      <c r="D58" s="183"/>
      <c r="E58" s="419"/>
      <c r="F58" s="372"/>
      <c r="G58" s="373"/>
      <c r="H58" s="374"/>
      <c r="I58" s="371"/>
      <c r="J58" s="366"/>
      <c r="K58" s="386"/>
      <c r="L58" s="391"/>
      <c r="M58" s="376"/>
    </row>
    <row r="59" spans="2:14" ht="22.9" customHeight="1">
      <c r="B59" s="455"/>
      <c r="C59" s="183"/>
      <c r="D59" s="183"/>
      <c r="E59" s="371"/>
      <c r="F59" s="371"/>
      <c r="G59" s="373"/>
      <c r="H59" s="374"/>
      <c r="I59" s="371"/>
      <c r="J59" s="366"/>
      <c r="K59" s="386"/>
      <c r="L59" s="386"/>
      <c r="M59" s="376"/>
    </row>
    <row r="60" spans="2:14" ht="22.9" customHeight="1">
      <c r="B60" s="455"/>
      <c r="C60" s="183"/>
      <c r="D60" s="183"/>
      <c r="E60" s="371"/>
      <c r="F60" s="371"/>
      <c r="G60" s="373"/>
      <c r="H60" s="374"/>
      <c r="I60" s="371"/>
      <c r="J60" s="366"/>
      <c r="K60" s="386"/>
      <c r="L60" s="386"/>
      <c r="M60" s="376"/>
    </row>
    <row r="61" spans="2:14" ht="22.9" customHeight="1">
      <c r="B61" s="455"/>
      <c r="C61" s="183"/>
      <c r="D61" s="183"/>
      <c r="E61" s="163"/>
      <c r="F61" s="160"/>
      <c r="G61" s="162"/>
      <c r="H61" s="161"/>
      <c r="I61" s="160"/>
      <c r="J61" s="160"/>
      <c r="K61" s="389"/>
      <c r="L61" s="389"/>
      <c r="M61" s="161"/>
    </row>
    <row r="62" spans="2:14" ht="22.9" customHeight="1">
      <c r="B62" s="455"/>
      <c r="C62" s="205"/>
      <c r="D62" s="183"/>
      <c r="E62" s="160"/>
      <c r="F62" s="160"/>
      <c r="G62" s="193"/>
      <c r="H62" s="161"/>
      <c r="I62" s="160"/>
      <c r="J62" s="160"/>
      <c r="K62" s="389"/>
      <c r="L62" s="389"/>
      <c r="M62" s="164"/>
    </row>
    <row r="63" spans="2:14" ht="22.9" customHeight="1">
      <c r="B63" s="455"/>
      <c r="C63" s="332"/>
      <c r="D63" s="183"/>
      <c r="E63" s="160" t="s">
        <v>4982</v>
      </c>
      <c r="F63" s="160" t="s">
        <v>4983</v>
      </c>
      <c r="G63" s="193">
        <v>0.1</v>
      </c>
      <c r="H63" s="161" t="s">
        <v>3863</v>
      </c>
      <c r="I63" s="160" t="s">
        <v>3881</v>
      </c>
      <c r="J63" s="160"/>
      <c r="K63" s="389"/>
      <c r="L63" s="389"/>
      <c r="M63" s="164"/>
    </row>
    <row r="64" spans="2:14" ht="22.9" customHeight="1">
      <c r="B64" s="455"/>
      <c r="C64" s="332"/>
      <c r="D64" s="183"/>
      <c r="E64" s="160" t="s">
        <v>3890</v>
      </c>
      <c r="F64" s="160" t="s">
        <v>3891</v>
      </c>
      <c r="G64" s="162">
        <v>0.15</v>
      </c>
      <c r="H64" s="161" t="s">
        <v>3863</v>
      </c>
      <c r="I64" s="160" t="s">
        <v>3881</v>
      </c>
      <c r="J64" s="160"/>
      <c r="K64" s="389"/>
      <c r="L64" s="389"/>
      <c r="M64" s="164"/>
    </row>
    <row r="65" spans="2:13" ht="22.9" customHeight="1">
      <c r="B65" s="455"/>
      <c r="C65" s="205" t="s">
        <v>4989</v>
      </c>
      <c r="D65" s="183"/>
      <c r="E65" s="160" t="s">
        <v>3892</v>
      </c>
      <c r="F65" s="160" t="s">
        <v>3893</v>
      </c>
      <c r="G65" s="162">
        <v>0.15</v>
      </c>
      <c r="H65" s="161" t="s">
        <v>3863</v>
      </c>
      <c r="I65" s="160" t="s">
        <v>3881</v>
      </c>
      <c r="J65" s="160"/>
      <c r="K65" s="389"/>
      <c r="L65" s="389"/>
      <c r="M65" s="164"/>
    </row>
    <row r="66" spans="2:13" ht="22.9" customHeight="1">
      <c r="B66" s="455"/>
      <c r="C66" s="332" t="s">
        <v>4990</v>
      </c>
      <c r="D66" s="183"/>
      <c r="E66" s="163" t="s">
        <v>4992</v>
      </c>
      <c r="F66" s="160" t="s">
        <v>3864</v>
      </c>
      <c r="G66" s="193">
        <v>1.1499999999999999</v>
      </c>
      <c r="H66" s="161"/>
      <c r="I66" s="160" t="s">
        <v>3881</v>
      </c>
      <c r="J66" s="160"/>
      <c r="K66" s="389"/>
      <c r="L66" s="389"/>
      <c r="M66" s="164"/>
    </row>
    <row r="67" spans="2:13" ht="22.9" customHeight="1">
      <c r="B67" s="455"/>
      <c r="C67" s="332" t="s">
        <v>4991</v>
      </c>
      <c r="D67" s="183"/>
      <c r="E67" s="163" t="s">
        <v>4090</v>
      </c>
      <c r="F67" s="160" t="s">
        <v>3860</v>
      </c>
      <c r="G67" s="193">
        <v>0.1</v>
      </c>
      <c r="H67" s="161"/>
      <c r="I67" s="160" t="s">
        <v>3881</v>
      </c>
      <c r="J67" s="160"/>
      <c r="K67" s="389"/>
      <c r="L67" s="389"/>
      <c r="M67" s="164"/>
    </row>
    <row r="68" spans="2:13" ht="22.9" customHeight="1">
      <c r="B68" s="455"/>
      <c r="C68" s="332" t="s">
        <v>4919</v>
      </c>
      <c r="D68" s="183"/>
      <c r="E68" s="160" t="s">
        <v>3885</v>
      </c>
      <c r="F68" s="160" t="s">
        <v>3861</v>
      </c>
      <c r="G68" s="162">
        <v>0.2</v>
      </c>
      <c r="H68" s="161" t="s">
        <v>3863</v>
      </c>
      <c r="I68" s="160" t="s">
        <v>3881</v>
      </c>
      <c r="J68" s="160"/>
      <c r="K68" s="389"/>
      <c r="L68" s="389"/>
      <c r="M68" s="161"/>
    </row>
    <row r="69" spans="2:13" ht="22.9" customHeight="1">
      <c r="B69" s="455"/>
      <c r="C69" s="437"/>
      <c r="D69" s="183"/>
      <c r="E69" s="207" t="s">
        <v>4087</v>
      </c>
      <c r="F69" s="160" t="s">
        <v>4088</v>
      </c>
      <c r="G69" s="162">
        <v>1</v>
      </c>
      <c r="H69" s="161"/>
      <c r="I69" s="160" t="s">
        <v>3881</v>
      </c>
      <c r="J69" s="160"/>
      <c r="K69" s="389"/>
      <c r="L69" s="389"/>
      <c r="M69" s="208" t="s">
        <v>4918</v>
      </c>
    </row>
    <row r="70" spans="2:13" ht="22.9" customHeight="1">
      <c r="B70" s="455"/>
      <c r="C70" s="332"/>
      <c r="D70" s="183"/>
      <c r="E70" s="160" t="s">
        <v>4089</v>
      </c>
      <c r="F70" s="160" t="s">
        <v>3833</v>
      </c>
      <c r="G70" s="333"/>
      <c r="H70" s="161"/>
      <c r="I70" s="160"/>
      <c r="J70" s="160"/>
      <c r="K70" s="389"/>
      <c r="L70" s="389"/>
      <c r="M70" s="208" t="s">
        <v>5139</v>
      </c>
    </row>
    <row r="71" spans="2:13" ht="22.9" customHeight="1">
      <c r="B71" s="455"/>
      <c r="C71" s="184"/>
      <c r="D71" s="184"/>
      <c r="E71" s="198"/>
      <c r="F71" s="198"/>
      <c r="G71" s="202"/>
      <c r="H71" s="199"/>
      <c r="I71" s="329"/>
      <c r="J71" s="329"/>
      <c r="K71" s="388"/>
      <c r="L71" s="388"/>
      <c r="M71" s="199"/>
    </row>
    <row r="72" spans="2:13" ht="22.9" customHeight="1">
      <c r="B72" s="455"/>
      <c r="C72" s="197" t="s">
        <v>4034</v>
      </c>
      <c r="D72" s="330" t="s">
        <v>4916</v>
      </c>
      <c r="E72" s="371" t="s">
        <v>3895</v>
      </c>
      <c r="F72" s="372" t="s">
        <v>3865</v>
      </c>
      <c r="G72" s="373"/>
      <c r="H72" s="374"/>
      <c r="I72" s="371"/>
      <c r="J72" s="366" t="s">
        <v>4044</v>
      </c>
      <c r="K72" s="386" t="s">
        <v>3870</v>
      </c>
      <c r="L72" s="386" t="s">
        <v>3871</v>
      </c>
      <c r="M72" s="376" t="s">
        <v>3948</v>
      </c>
    </row>
    <row r="73" spans="2:13" ht="22.9" customHeight="1">
      <c r="B73" s="455"/>
      <c r="C73" s="205" t="s">
        <v>4994</v>
      </c>
      <c r="D73" s="183"/>
      <c r="E73" s="371" t="s">
        <v>3943</v>
      </c>
      <c r="F73" s="372" t="s">
        <v>3832</v>
      </c>
      <c r="G73" s="373"/>
      <c r="H73" s="374"/>
      <c r="I73" s="371"/>
      <c r="J73" s="366" t="s">
        <v>4044</v>
      </c>
      <c r="K73" s="386" t="s">
        <v>3943</v>
      </c>
      <c r="L73" s="386" t="s">
        <v>3946</v>
      </c>
      <c r="M73" s="375" t="s">
        <v>4073</v>
      </c>
    </row>
    <row r="74" spans="2:13" ht="22.9" customHeight="1">
      <c r="B74" s="455"/>
      <c r="C74" s="183"/>
      <c r="D74" s="183"/>
      <c r="E74" s="371" t="s">
        <v>3876</v>
      </c>
      <c r="F74" s="372" t="s">
        <v>3882</v>
      </c>
      <c r="G74" s="373"/>
      <c r="H74" s="374"/>
      <c r="I74" s="371"/>
      <c r="J74" s="366" t="s">
        <v>4044</v>
      </c>
      <c r="K74" s="386" t="s">
        <v>3876</v>
      </c>
      <c r="L74" s="386" t="s">
        <v>3877</v>
      </c>
      <c r="M74" s="375" t="s">
        <v>4080</v>
      </c>
    </row>
    <row r="75" spans="2:13" ht="22.9" customHeight="1">
      <c r="B75" s="455"/>
      <c r="C75" s="183"/>
      <c r="D75" s="183"/>
      <c r="E75" s="371" t="s">
        <v>4075</v>
      </c>
      <c r="F75" s="372" t="s">
        <v>3878</v>
      </c>
      <c r="G75" s="373"/>
      <c r="H75" s="374"/>
      <c r="I75" s="371"/>
      <c r="J75" s="366" t="s">
        <v>4044</v>
      </c>
      <c r="K75" s="386" t="s">
        <v>3875</v>
      </c>
      <c r="L75" s="391" t="s">
        <v>4074</v>
      </c>
      <c r="M75" s="376" t="s">
        <v>3948</v>
      </c>
    </row>
    <row r="76" spans="2:13" ht="22.9" customHeight="1">
      <c r="B76" s="455"/>
      <c r="C76" s="183"/>
      <c r="D76" s="183"/>
      <c r="E76" s="419" t="s">
        <v>5000</v>
      </c>
      <c r="F76" s="372" t="s">
        <v>4986</v>
      </c>
      <c r="G76" s="373"/>
      <c r="H76" s="374"/>
      <c r="I76" s="371"/>
      <c r="J76" s="366" t="s">
        <v>4044</v>
      </c>
      <c r="K76" s="386"/>
      <c r="L76" s="391" t="s">
        <v>5003</v>
      </c>
      <c r="M76" s="376" t="s">
        <v>3948</v>
      </c>
    </row>
    <row r="77" spans="2:13" ht="22.9" customHeight="1">
      <c r="B77" s="455"/>
      <c r="C77" s="183"/>
      <c r="D77" s="183"/>
      <c r="E77" s="323" t="s">
        <v>3872</v>
      </c>
      <c r="F77" s="323" t="s">
        <v>3839</v>
      </c>
      <c r="G77" s="324"/>
      <c r="H77" s="325"/>
      <c r="I77" s="323"/>
      <c r="J77" s="316" t="s">
        <v>4044</v>
      </c>
      <c r="K77" s="387" t="s">
        <v>3872</v>
      </c>
      <c r="L77" s="387" t="s">
        <v>3873</v>
      </c>
      <c r="M77" s="326" t="s">
        <v>3948</v>
      </c>
    </row>
    <row r="78" spans="2:13" ht="22.9" customHeight="1">
      <c r="B78" s="455"/>
      <c r="C78" s="183"/>
      <c r="D78" s="183"/>
      <c r="E78" s="323" t="s">
        <v>3874</v>
      </c>
      <c r="F78" s="323" t="s">
        <v>3836</v>
      </c>
      <c r="G78" s="324"/>
      <c r="H78" s="325"/>
      <c r="I78" s="323"/>
      <c r="J78" s="316" t="s">
        <v>4044</v>
      </c>
      <c r="K78" s="387" t="s">
        <v>3874</v>
      </c>
      <c r="L78" s="387" t="s">
        <v>3837</v>
      </c>
      <c r="M78" s="326" t="s">
        <v>3948</v>
      </c>
    </row>
    <row r="79" spans="2:13" ht="22.9" customHeight="1">
      <c r="B79" s="455"/>
      <c r="C79" s="183"/>
      <c r="D79" s="183"/>
      <c r="E79" s="163" t="s">
        <v>4993</v>
      </c>
      <c r="F79" s="160" t="s">
        <v>3886</v>
      </c>
      <c r="G79" s="162">
        <v>0.12</v>
      </c>
      <c r="H79" s="161"/>
      <c r="I79" s="160" t="s">
        <v>3881</v>
      </c>
      <c r="J79" s="160"/>
      <c r="K79" s="389"/>
      <c r="L79" s="389"/>
      <c r="M79" s="161"/>
    </row>
    <row r="80" spans="2:13" ht="22.9" customHeight="1">
      <c r="B80" s="455"/>
      <c r="C80" s="205"/>
      <c r="D80" s="183"/>
      <c r="E80" s="160"/>
      <c r="F80" s="160"/>
      <c r="G80" s="193"/>
      <c r="H80" s="161"/>
      <c r="I80" s="160"/>
      <c r="J80" s="160"/>
      <c r="K80" s="389"/>
      <c r="L80" s="389"/>
      <c r="M80" s="164"/>
    </row>
    <row r="81" spans="2:13" ht="22.9" customHeight="1">
      <c r="B81" s="455"/>
      <c r="C81" s="332"/>
      <c r="D81" s="183"/>
      <c r="E81" s="160" t="s">
        <v>4982</v>
      </c>
      <c r="F81" s="160" t="s">
        <v>4983</v>
      </c>
      <c r="G81" s="193">
        <v>0.1</v>
      </c>
      <c r="H81" s="161" t="s">
        <v>3863</v>
      </c>
      <c r="I81" s="160" t="s">
        <v>3881</v>
      </c>
      <c r="J81" s="160"/>
      <c r="K81" s="389"/>
      <c r="L81" s="389"/>
      <c r="M81" s="164"/>
    </row>
    <row r="82" spans="2:13" ht="22.9" customHeight="1">
      <c r="B82" s="455"/>
      <c r="C82" s="332"/>
      <c r="D82" s="183"/>
      <c r="E82" s="160" t="s">
        <v>3890</v>
      </c>
      <c r="F82" s="160" t="s">
        <v>3891</v>
      </c>
      <c r="G82" s="162">
        <v>0.15</v>
      </c>
      <c r="H82" s="161" t="s">
        <v>3863</v>
      </c>
      <c r="I82" s="160" t="s">
        <v>3881</v>
      </c>
      <c r="J82" s="160"/>
      <c r="K82" s="389"/>
      <c r="L82" s="389"/>
      <c r="M82" s="164"/>
    </row>
    <row r="83" spans="2:13" ht="22.9" customHeight="1">
      <c r="B83" s="455"/>
      <c r="C83" s="205" t="s">
        <v>4989</v>
      </c>
      <c r="D83" s="183"/>
      <c r="E83" s="160" t="s">
        <v>3892</v>
      </c>
      <c r="F83" s="160" t="s">
        <v>3893</v>
      </c>
      <c r="G83" s="162">
        <v>0.15</v>
      </c>
      <c r="H83" s="161" t="s">
        <v>3863</v>
      </c>
      <c r="I83" s="160" t="s">
        <v>3881</v>
      </c>
      <c r="J83" s="160"/>
      <c r="K83" s="389"/>
      <c r="L83" s="389"/>
      <c r="M83" s="164"/>
    </row>
    <row r="84" spans="2:13" ht="22.9" customHeight="1">
      <c r="B84" s="455"/>
      <c r="C84" s="332" t="s">
        <v>4990</v>
      </c>
      <c r="D84" s="183"/>
      <c r="E84" s="163" t="s">
        <v>4992</v>
      </c>
      <c r="F84" s="160" t="s">
        <v>3864</v>
      </c>
      <c r="G84" s="193">
        <v>1.1499999999999999</v>
      </c>
      <c r="H84" s="161"/>
      <c r="I84" s="160" t="s">
        <v>3881</v>
      </c>
      <c r="J84" s="160"/>
      <c r="K84" s="389"/>
      <c r="L84" s="389"/>
      <c r="M84" s="164"/>
    </row>
    <row r="85" spans="2:13" ht="22.9" customHeight="1">
      <c r="B85" s="455"/>
      <c r="C85" s="332" t="s">
        <v>4991</v>
      </c>
      <c r="D85" s="183"/>
      <c r="E85" s="163" t="s">
        <v>4090</v>
      </c>
      <c r="F85" s="160" t="s">
        <v>3860</v>
      </c>
      <c r="G85" s="193">
        <v>0.1</v>
      </c>
      <c r="H85" s="161"/>
      <c r="I85" s="160" t="s">
        <v>3881</v>
      </c>
      <c r="J85" s="160"/>
      <c r="K85" s="389"/>
      <c r="L85" s="389"/>
      <c r="M85" s="164"/>
    </row>
    <row r="86" spans="2:13" ht="22.9" customHeight="1">
      <c r="B86" s="455"/>
      <c r="C86" s="332" t="s">
        <v>4919</v>
      </c>
      <c r="D86" s="183"/>
      <c r="E86" s="160" t="s">
        <v>3885</v>
      </c>
      <c r="F86" s="160" t="s">
        <v>3861</v>
      </c>
      <c r="G86" s="162">
        <v>0.2</v>
      </c>
      <c r="H86" s="161" t="s">
        <v>3863</v>
      </c>
      <c r="I86" s="160" t="s">
        <v>3881</v>
      </c>
      <c r="J86" s="160"/>
      <c r="K86" s="389"/>
      <c r="L86" s="389"/>
      <c r="M86" s="161"/>
    </row>
    <row r="87" spans="2:13" ht="22.9" customHeight="1">
      <c r="B87" s="455"/>
      <c r="C87" s="332"/>
      <c r="D87" s="183"/>
      <c r="E87" s="207" t="s">
        <v>4087</v>
      </c>
      <c r="F87" s="160" t="s">
        <v>4088</v>
      </c>
      <c r="G87" s="162">
        <v>1</v>
      </c>
      <c r="H87" s="161"/>
      <c r="I87" s="160" t="s">
        <v>3881</v>
      </c>
      <c r="J87" s="160"/>
      <c r="K87" s="389"/>
      <c r="L87" s="389"/>
      <c r="M87" s="208" t="s">
        <v>4918</v>
      </c>
    </row>
    <row r="88" spans="2:13" ht="22.9" customHeight="1">
      <c r="B88" s="455"/>
      <c r="C88" s="332"/>
      <c r="D88" s="183"/>
      <c r="E88" s="160" t="s">
        <v>4089</v>
      </c>
      <c r="F88" s="160" t="s">
        <v>3833</v>
      </c>
      <c r="G88" s="333"/>
      <c r="H88" s="161"/>
      <c r="I88" s="160"/>
      <c r="J88" s="160"/>
      <c r="K88" s="389"/>
      <c r="L88" s="389"/>
      <c r="M88" s="208" t="s">
        <v>5139</v>
      </c>
    </row>
    <row r="89" spans="2:13" ht="22.9" customHeight="1">
      <c r="B89" s="455"/>
      <c r="C89" s="184"/>
      <c r="D89" s="184"/>
      <c r="E89" s="198"/>
      <c r="F89" s="198"/>
      <c r="G89" s="202"/>
      <c r="H89" s="199"/>
      <c r="I89" s="329"/>
      <c r="J89" s="329"/>
      <c r="K89" s="388"/>
      <c r="L89" s="388"/>
      <c r="M89" s="199"/>
    </row>
    <row r="90" spans="2:13" ht="22.9" customHeight="1">
      <c r="B90" s="455"/>
      <c r="C90" s="197" t="s">
        <v>4034</v>
      </c>
      <c r="D90" s="330" t="s">
        <v>4997</v>
      </c>
      <c r="E90" s="371" t="s">
        <v>3895</v>
      </c>
      <c r="F90" s="372" t="s">
        <v>3865</v>
      </c>
      <c r="G90" s="373"/>
      <c r="H90" s="374"/>
      <c r="I90" s="371"/>
      <c r="J90" s="366" t="s">
        <v>4044</v>
      </c>
      <c r="K90" s="386" t="s">
        <v>3870</v>
      </c>
      <c r="L90" s="386" t="s">
        <v>3871</v>
      </c>
      <c r="M90" s="376" t="s">
        <v>3948</v>
      </c>
    </row>
    <row r="91" spans="2:13" ht="22.9" customHeight="1">
      <c r="B91" s="455"/>
      <c r="C91" s="205" t="s">
        <v>4998</v>
      </c>
      <c r="D91" s="183"/>
      <c r="E91" s="371" t="s">
        <v>3943</v>
      </c>
      <c r="F91" s="372" t="s">
        <v>3832</v>
      </c>
      <c r="G91" s="373"/>
      <c r="H91" s="374"/>
      <c r="I91" s="371"/>
      <c r="J91" s="366" t="s">
        <v>4044</v>
      </c>
      <c r="K91" s="386" t="s">
        <v>3943</v>
      </c>
      <c r="L91" s="386" t="s">
        <v>3946</v>
      </c>
      <c r="M91" s="375" t="s">
        <v>4073</v>
      </c>
    </row>
    <row r="92" spans="2:13" ht="22.9" customHeight="1">
      <c r="B92" s="455"/>
      <c r="C92" s="183"/>
      <c r="D92" s="183"/>
      <c r="E92" s="371" t="s">
        <v>3876</v>
      </c>
      <c r="F92" s="372" t="s">
        <v>3882</v>
      </c>
      <c r="G92" s="373"/>
      <c r="H92" s="374"/>
      <c r="I92" s="371"/>
      <c r="J92" s="366" t="s">
        <v>4044</v>
      </c>
      <c r="K92" s="386" t="s">
        <v>3876</v>
      </c>
      <c r="L92" s="386" t="s">
        <v>3877</v>
      </c>
      <c r="M92" s="375" t="s">
        <v>4080</v>
      </c>
    </row>
    <row r="93" spans="2:13" ht="22.9" customHeight="1">
      <c r="B93" s="455"/>
      <c r="C93" s="183"/>
      <c r="D93" s="183"/>
      <c r="E93" s="371" t="s">
        <v>4075</v>
      </c>
      <c r="F93" s="372" t="s">
        <v>3878</v>
      </c>
      <c r="G93" s="373"/>
      <c r="H93" s="374"/>
      <c r="I93" s="371"/>
      <c r="J93" s="366" t="s">
        <v>4044</v>
      </c>
      <c r="K93" s="386" t="s">
        <v>3875</v>
      </c>
      <c r="L93" s="391" t="s">
        <v>4074</v>
      </c>
      <c r="M93" s="376" t="s">
        <v>3948</v>
      </c>
    </row>
    <row r="94" spans="2:13" ht="22.9" customHeight="1">
      <c r="B94" s="455"/>
      <c r="C94" s="183"/>
      <c r="D94" s="183"/>
      <c r="E94" s="323" t="s">
        <v>3872</v>
      </c>
      <c r="F94" s="323" t="s">
        <v>3839</v>
      </c>
      <c r="G94" s="324"/>
      <c r="H94" s="325"/>
      <c r="I94" s="323"/>
      <c r="J94" s="316" t="s">
        <v>4044</v>
      </c>
      <c r="K94" s="387" t="s">
        <v>3872</v>
      </c>
      <c r="L94" s="387" t="s">
        <v>3873</v>
      </c>
      <c r="M94" s="326" t="s">
        <v>3948</v>
      </c>
    </row>
    <row r="95" spans="2:13" ht="22.9" customHeight="1">
      <c r="B95" s="455"/>
      <c r="C95" s="183"/>
      <c r="D95" s="183"/>
      <c r="E95" s="323" t="s">
        <v>3874</v>
      </c>
      <c r="F95" s="323" t="s">
        <v>3836</v>
      </c>
      <c r="G95" s="324"/>
      <c r="H95" s="325"/>
      <c r="I95" s="323"/>
      <c r="J95" s="316" t="s">
        <v>4044</v>
      </c>
      <c r="K95" s="387" t="s">
        <v>3874</v>
      </c>
      <c r="L95" s="387" t="s">
        <v>3837</v>
      </c>
      <c r="M95" s="326" t="s">
        <v>3948</v>
      </c>
    </row>
    <row r="96" spans="2:13" ht="22.9" customHeight="1">
      <c r="B96" s="455"/>
      <c r="C96" s="183"/>
      <c r="D96" s="183"/>
      <c r="E96" s="160" t="s">
        <v>3921</v>
      </c>
      <c r="F96" s="160" t="s">
        <v>3886</v>
      </c>
      <c r="G96" s="162">
        <v>0.12</v>
      </c>
      <c r="H96" s="161"/>
      <c r="I96" s="160" t="s">
        <v>3881</v>
      </c>
      <c r="J96" s="160"/>
      <c r="K96" s="389"/>
      <c r="L96" s="389"/>
      <c r="M96" s="161"/>
    </row>
    <row r="97" spans="2:13" ht="22.9" customHeight="1">
      <c r="B97" s="455"/>
      <c r="C97" s="332"/>
      <c r="D97" s="183"/>
      <c r="E97" s="198"/>
      <c r="F97" s="198"/>
      <c r="G97" s="206"/>
      <c r="H97" s="199"/>
      <c r="I97" s="198"/>
      <c r="J97" s="198"/>
      <c r="K97" s="388"/>
      <c r="L97" s="388"/>
      <c r="M97" s="199"/>
    </row>
    <row r="98" spans="2:13" ht="22.9" customHeight="1">
      <c r="B98" s="455"/>
      <c r="C98" s="183"/>
      <c r="D98" s="183"/>
      <c r="E98" s="160" t="s">
        <v>4987</v>
      </c>
      <c r="F98" s="160" t="s">
        <v>4986</v>
      </c>
      <c r="G98" s="193">
        <v>0</v>
      </c>
      <c r="H98" s="161" t="s">
        <v>3863</v>
      </c>
      <c r="I98" s="160" t="s">
        <v>3881</v>
      </c>
      <c r="J98" s="160"/>
      <c r="K98" s="389"/>
      <c r="L98" s="389"/>
      <c r="M98" s="164" t="s">
        <v>4988</v>
      </c>
    </row>
    <row r="99" spans="2:13" ht="22.9" customHeight="1">
      <c r="B99" s="455"/>
      <c r="C99" s="183"/>
      <c r="D99" s="183"/>
      <c r="E99" s="160" t="s">
        <v>4982</v>
      </c>
      <c r="F99" s="160" t="s">
        <v>4983</v>
      </c>
      <c r="G99" s="193">
        <v>0.1</v>
      </c>
      <c r="H99" s="161" t="s">
        <v>3863</v>
      </c>
      <c r="I99" s="160" t="s">
        <v>3881</v>
      </c>
      <c r="J99" s="160"/>
      <c r="K99" s="389"/>
      <c r="L99" s="389"/>
      <c r="M99" s="164"/>
    </row>
    <row r="100" spans="2:13" ht="22.9" customHeight="1">
      <c r="B100" s="455"/>
      <c r="C100" s="183"/>
      <c r="D100" s="183"/>
      <c r="E100" s="160" t="s">
        <v>3890</v>
      </c>
      <c r="F100" s="160" t="s">
        <v>3891</v>
      </c>
      <c r="G100" s="162">
        <v>0.15</v>
      </c>
      <c r="H100" s="161" t="s">
        <v>3863</v>
      </c>
      <c r="I100" s="160" t="s">
        <v>3881</v>
      </c>
      <c r="J100" s="160"/>
      <c r="K100" s="389"/>
      <c r="L100" s="389"/>
      <c r="M100" s="164"/>
    </row>
    <row r="101" spans="2:13" ht="22.9" customHeight="1">
      <c r="B101" s="455"/>
      <c r="C101" s="205" t="s">
        <v>4989</v>
      </c>
      <c r="D101" s="183"/>
      <c r="E101" s="160" t="s">
        <v>3892</v>
      </c>
      <c r="F101" s="160" t="s">
        <v>3893</v>
      </c>
      <c r="G101" s="162">
        <v>0.15</v>
      </c>
      <c r="H101" s="161" t="s">
        <v>3863</v>
      </c>
      <c r="I101" s="160" t="s">
        <v>3881</v>
      </c>
      <c r="J101" s="160"/>
      <c r="K101" s="389"/>
      <c r="L101" s="389"/>
      <c r="M101" s="164"/>
    </row>
    <row r="102" spans="2:13" ht="22.9" customHeight="1">
      <c r="B102" s="455"/>
      <c r="C102" s="332" t="s">
        <v>4990</v>
      </c>
      <c r="D102" s="183"/>
      <c r="E102" s="163" t="s">
        <v>4992</v>
      </c>
      <c r="F102" s="160" t="s">
        <v>3864</v>
      </c>
      <c r="G102" s="193">
        <v>1.1499999999999999</v>
      </c>
      <c r="H102" s="161"/>
      <c r="I102" s="160" t="s">
        <v>3881</v>
      </c>
      <c r="J102" s="160"/>
      <c r="K102" s="389"/>
      <c r="L102" s="389"/>
      <c r="M102" s="164"/>
    </row>
    <row r="103" spans="2:13" ht="22.9" customHeight="1">
      <c r="B103" s="455"/>
      <c r="C103" s="332" t="s">
        <v>4991</v>
      </c>
      <c r="D103" s="183"/>
      <c r="E103" s="163" t="s">
        <v>4090</v>
      </c>
      <c r="F103" s="160" t="s">
        <v>3860</v>
      </c>
      <c r="G103" s="193">
        <v>0</v>
      </c>
      <c r="H103" s="161"/>
      <c r="I103" s="160" t="s">
        <v>3881</v>
      </c>
      <c r="J103" s="160"/>
      <c r="K103" s="389"/>
      <c r="L103" s="389"/>
      <c r="M103" s="164"/>
    </row>
    <row r="104" spans="2:13" ht="22.9" customHeight="1">
      <c r="B104" s="455"/>
      <c r="C104" s="332" t="s">
        <v>4919</v>
      </c>
      <c r="D104" s="183"/>
      <c r="E104" s="160" t="s">
        <v>3885</v>
      </c>
      <c r="F104" s="160" t="s">
        <v>3861</v>
      </c>
      <c r="G104" s="193">
        <v>0</v>
      </c>
      <c r="H104" s="161" t="s">
        <v>3863</v>
      </c>
      <c r="I104" s="160" t="s">
        <v>3881</v>
      </c>
      <c r="J104" s="160"/>
      <c r="K104" s="389"/>
      <c r="L104" s="389"/>
      <c r="M104" s="161"/>
    </row>
    <row r="105" spans="2:13" ht="22.9" customHeight="1">
      <c r="B105" s="455"/>
      <c r="C105" s="332"/>
      <c r="D105" s="183"/>
      <c r="E105" s="207" t="s">
        <v>4087</v>
      </c>
      <c r="F105" s="160" t="s">
        <v>4088</v>
      </c>
      <c r="G105" s="162">
        <v>0</v>
      </c>
      <c r="H105" s="161"/>
      <c r="I105" s="160" t="s">
        <v>3881</v>
      </c>
      <c r="J105" s="160"/>
      <c r="K105" s="389"/>
      <c r="L105" s="389"/>
      <c r="M105" s="208" t="s">
        <v>4918</v>
      </c>
    </row>
    <row r="106" spans="2:13" ht="22.9" customHeight="1">
      <c r="B106" s="455"/>
      <c r="C106" s="332"/>
      <c r="D106" s="183"/>
      <c r="E106" s="160" t="s">
        <v>4089</v>
      </c>
      <c r="F106" s="160" t="s">
        <v>3833</v>
      </c>
      <c r="G106" s="333">
        <f>G98+G99+G100+G101</f>
        <v>0.4</v>
      </c>
      <c r="H106" s="161" t="s">
        <v>3863</v>
      </c>
      <c r="I106" s="160" t="s">
        <v>3881</v>
      </c>
      <c r="J106" s="160"/>
      <c r="K106" s="389"/>
      <c r="L106" s="389"/>
      <c r="M106" s="208" t="s">
        <v>4999</v>
      </c>
    </row>
    <row r="107" spans="2:13" ht="22.9" customHeight="1">
      <c r="B107" s="455"/>
      <c r="C107" s="183"/>
      <c r="D107" s="184"/>
      <c r="E107" s="198"/>
      <c r="F107" s="198"/>
      <c r="G107" s="202"/>
      <c r="H107" s="199"/>
      <c r="I107" s="329"/>
      <c r="J107" s="329"/>
      <c r="K107" s="388"/>
      <c r="L107" s="388"/>
      <c r="M107" s="199"/>
    </row>
    <row r="108" spans="2:13" ht="22.9" customHeight="1">
      <c r="B108" s="455"/>
      <c r="C108" s="197" t="s">
        <v>4077</v>
      </c>
      <c r="D108" s="330" t="s">
        <v>4917</v>
      </c>
      <c r="E108" s="371" t="s">
        <v>3899</v>
      </c>
      <c r="F108" s="372" t="s">
        <v>3865</v>
      </c>
      <c r="G108" s="373"/>
      <c r="H108" s="374"/>
      <c r="I108" s="371"/>
      <c r="J108" s="366" t="s">
        <v>4044</v>
      </c>
      <c r="K108" s="386" t="s">
        <v>3870</v>
      </c>
      <c r="L108" s="386" t="s">
        <v>3871</v>
      </c>
      <c r="M108" s="375" t="s">
        <v>3949</v>
      </c>
    </row>
    <row r="109" spans="2:13" ht="22.9" customHeight="1">
      <c r="B109" s="455"/>
      <c r="C109" s="205" t="s">
        <v>4076</v>
      </c>
      <c r="D109" s="183"/>
      <c r="E109" s="371" t="s">
        <v>3943</v>
      </c>
      <c r="F109" s="372" t="s">
        <v>3832</v>
      </c>
      <c r="G109" s="373"/>
      <c r="H109" s="374"/>
      <c r="I109" s="371"/>
      <c r="J109" s="366" t="s">
        <v>4044</v>
      </c>
      <c r="K109" s="386" t="s">
        <v>3943</v>
      </c>
      <c r="L109" s="386" t="s">
        <v>3946</v>
      </c>
      <c r="M109" s="375" t="s">
        <v>4079</v>
      </c>
    </row>
    <row r="110" spans="2:13" ht="22.9" customHeight="1">
      <c r="B110" s="455"/>
      <c r="C110" s="205"/>
      <c r="D110" s="183"/>
      <c r="E110" s="323" t="s">
        <v>3876</v>
      </c>
      <c r="F110" s="323" t="s">
        <v>3882</v>
      </c>
      <c r="G110" s="324"/>
      <c r="H110" s="325"/>
      <c r="I110" s="323"/>
      <c r="J110" s="316" t="s">
        <v>4044</v>
      </c>
      <c r="K110" s="387" t="s">
        <v>3876</v>
      </c>
      <c r="L110" s="387" t="s">
        <v>3877</v>
      </c>
      <c r="M110" s="328" t="s">
        <v>4081</v>
      </c>
    </row>
    <row r="111" spans="2:13" ht="22.9" customHeight="1">
      <c r="B111" s="455"/>
      <c r="C111" s="183"/>
      <c r="D111" s="183"/>
      <c r="E111" s="323" t="s">
        <v>3924</v>
      </c>
      <c r="F111" s="323" t="s">
        <v>3878</v>
      </c>
      <c r="G111" s="324"/>
      <c r="H111" s="325"/>
      <c r="I111" s="323"/>
      <c r="J111" s="316" t="s">
        <v>4044</v>
      </c>
      <c r="K111" s="387" t="s">
        <v>3875</v>
      </c>
      <c r="L111" s="395" t="s">
        <v>4074</v>
      </c>
      <c r="M111" s="328" t="s">
        <v>3949</v>
      </c>
    </row>
    <row r="112" spans="2:13" ht="22.9" customHeight="1">
      <c r="B112" s="455"/>
      <c r="C112" s="183"/>
      <c r="D112" s="183"/>
      <c r="E112" s="433" t="s">
        <v>3890</v>
      </c>
      <c r="F112" s="433" t="s">
        <v>3891</v>
      </c>
      <c r="G112" s="434">
        <v>0.15</v>
      </c>
      <c r="H112" s="435" t="s">
        <v>3863</v>
      </c>
      <c r="I112" s="433" t="s">
        <v>3881</v>
      </c>
      <c r="J112" s="160"/>
      <c r="K112" s="389"/>
      <c r="L112" s="389"/>
      <c r="M112" s="164"/>
    </row>
    <row r="113" spans="2:13" ht="22.9" customHeight="1">
      <c r="B113" s="455"/>
      <c r="C113" s="183"/>
      <c r="D113" s="183"/>
      <c r="E113" s="433" t="s">
        <v>3892</v>
      </c>
      <c r="F113" s="433" t="s">
        <v>3893</v>
      </c>
      <c r="G113" s="434">
        <v>0.15</v>
      </c>
      <c r="H113" s="435" t="s">
        <v>3863</v>
      </c>
      <c r="I113" s="433" t="s">
        <v>3881</v>
      </c>
      <c r="J113" s="160"/>
      <c r="K113" s="389"/>
      <c r="L113" s="389"/>
      <c r="M113" s="164"/>
    </row>
    <row r="114" spans="2:13" ht="22.9" customHeight="1">
      <c r="B114" s="455"/>
      <c r="C114" s="183"/>
      <c r="D114" s="183"/>
      <c r="E114" s="323" t="s">
        <v>4082</v>
      </c>
      <c r="F114" s="323" t="s">
        <v>3839</v>
      </c>
      <c r="G114" s="324"/>
      <c r="H114" s="325"/>
      <c r="I114" s="323"/>
      <c r="J114" s="316" t="s">
        <v>4044</v>
      </c>
      <c r="K114" s="387" t="s">
        <v>3872</v>
      </c>
      <c r="L114" s="387" t="s">
        <v>3873</v>
      </c>
      <c r="M114" s="326" t="s">
        <v>3948</v>
      </c>
    </row>
    <row r="115" spans="2:13" ht="22.9" customHeight="1">
      <c r="B115" s="455"/>
      <c r="C115" s="183"/>
      <c r="D115" s="183"/>
      <c r="E115" s="323" t="s">
        <v>4083</v>
      </c>
      <c r="F115" s="323" t="s">
        <v>3836</v>
      </c>
      <c r="G115" s="324"/>
      <c r="H115" s="325"/>
      <c r="I115" s="323"/>
      <c r="J115" s="316" t="s">
        <v>4044</v>
      </c>
      <c r="K115" s="387" t="s">
        <v>3874</v>
      </c>
      <c r="L115" s="387" t="s">
        <v>3837</v>
      </c>
      <c r="M115" s="326" t="s">
        <v>3948</v>
      </c>
    </row>
    <row r="116" spans="2:13" ht="22.9" customHeight="1">
      <c r="B116" s="455"/>
      <c r="C116" s="183"/>
      <c r="D116" s="183"/>
      <c r="E116" s="160"/>
      <c r="F116" s="160"/>
      <c r="G116" s="162"/>
      <c r="H116" s="161"/>
      <c r="I116" s="160"/>
      <c r="J116" s="160"/>
      <c r="K116" s="389"/>
      <c r="L116" s="389"/>
      <c r="M116" s="164"/>
    </row>
    <row r="117" spans="2:13" ht="22.9" customHeight="1">
      <c r="B117" s="455"/>
      <c r="C117" s="183"/>
      <c r="D117" s="183"/>
      <c r="E117" s="160"/>
      <c r="F117" s="160"/>
      <c r="G117" s="162"/>
      <c r="H117" s="161"/>
      <c r="I117" s="160"/>
      <c r="J117" s="160"/>
      <c r="K117" s="389"/>
      <c r="L117" s="389"/>
      <c r="M117" s="164"/>
    </row>
    <row r="118" spans="2:13" ht="22.9" customHeight="1">
      <c r="B118" s="455"/>
      <c r="C118" s="183"/>
      <c r="D118" s="183"/>
      <c r="E118" s="198"/>
      <c r="F118" s="198"/>
      <c r="G118" s="202"/>
      <c r="H118" s="199"/>
      <c r="I118" s="329"/>
      <c r="J118" s="329"/>
      <c r="K118" s="388"/>
      <c r="L118" s="388"/>
      <c r="M118" s="199"/>
    </row>
    <row r="119" spans="2:13" ht="22.9" customHeight="1">
      <c r="B119" s="455"/>
      <c r="C119" s="197" t="s">
        <v>4084</v>
      </c>
      <c r="D119" s="331" t="s">
        <v>4996</v>
      </c>
      <c r="E119" s="371" t="s">
        <v>4965</v>
      </c>
      <c r="F119" s="372" t="s">
        <v>4966</v>
      </c>
      <c r="G119" s="373"/>
      <c r="H119" s="374"/>
      <c r="I119" s="371"/>
      <c r="J119" s="366" t="s">
        <v>4044</v>
      </c>
      <c r="K119" s="386" t="s">
        <v>4967</v>
      </c>
      <c r="L119" s="386" t="s">
        <v>3871</v>
      </c>
      <c r="M119" s="376" t="s">
        <v>3948</v>
      </c>
    </row>
    <row r="120" spans="2:13" ht="22.9" customHeight="1">
      <c r="B120" s="455"/>
      <c r="C120" s="205" t="s">
        <v>4085</v>
      </c>
      <c r="D120" s="183"/>
      <c r="E120" s="371" t="s">
        <v>3894</v>
      </c>
      <c r="F120" s="372" t="s">
        <v>3839</v>
      </c>
      <c r="G120" s="373"/>
      <c r="H120" s="374"/>
      <c r="I120" s="371"/>
      <c r="J120" s="366" t="s">
        <v>4044</v>
      </c>
      <c r="K120" s="386" t="s">
        <v>3872</v>
      </c>
      <c r="L120" s="386" t="s">
        <v>3873</v>
      </c>
      <c r="M120" s="376" t="s">
        <v>3948</v>
      </c>
    </row>
    <row r="121" spans="2:13" ht="22.9" customHeight="1">
      <c r="B121" s="455"/>
      <c r="C121" s="183"/>
      <c r="D121" s="183"/>
      <c r="E121" s="371" t="s">
        <v>3896</v>
      </c>
      <c r="F121" s="372" t="s">
        <v>3836</v>
      </c>
      <c r="G121" s="373"/>
      <c r="H121" s="374"/>
      <c r="I121" s="371"/>
      <c r="J121" s="366" t="s">
        <v>4044</v>
      </c>
      <c r="K121" s="386" t="s">
        <v>3874</v>
      </c>
      <c r="L121" s="386" t="s">
        <v>3837</v>
      </c>
      <c r="M121" s="376" t="s">
        <v>3948</v>
      </c>
    </row>
    <row r="122" spans="2:13" ht="22.9" customHeight="1">
      <c r="B122" s="455"/>
      <c r="C122" s="183"/>
      <c r="D122" s="183"/>
      <c r="E122" s="371" t="s">
        <v>3875</v>
      </c>
      <c r="F122" s="372" t="s">
        <v>3878</v>
      </c>
      <c r="G122" s="373"/>
      <c r="H122" s="374"/>
      <c r="I122" s="371"/>
      <c r="J122" s="366" t="s">
        <v>4044</v>
      </c>
      <c r="K122" s="386" t="s">
        <v>3875</v>
      </c>
      <c r="L122" s="391" t="s">
        <v>4092</v>
      </c>
      <c r="M122" s="376" t="s">
        <v>3948</v>
      </c>
    </row>
    <row r="123" spans="2:13" ht="22.9" customHeight="1">
      <c r="B123" s="455"/>
      <c r="C123" s="183"/>
      <c r="D123" s="183"/>
      <c r="E123" s="419" t="s">
        <v>5000</v>
      </c>
      <c r="F123" s="372" t="s">
        <v>5001</v>
      </c>
      <c r="G123" s="373"/>
      <c r="H123" s="374"/>
      <c r="I123" s="371"/>
      <c r="J123" s="366" t="s">
        <v>5002</v>
      </c>
      <c r="K123" s="386"/>
      <c r="L123" s="391" t="s">
        <v>5003</v>
      </c>
      <c r="M123" s="376" t="s">
        <v>5004</v>
      </c>
    </row>
    <row r="124" spans="2:13" ht="22.9" customHeight="1">
      <c r="B124" s="455"/>
      <c r="C124" s="183"/>
      <c r="D124" s="183"/>
      <c r="E124" s="160" t="s">
        <v>3920</v>
      </c>
      <c r="F124" s="160" t="s">
        <v>3886</v>
      </c>
      <c r="G124" s="162">
        <v>0.12</v>
      </c>
      <c r="H124" s="161"/>
      <c r="I124" s="160" t="s">
        <v>3881</v>
      </c>
      <c r="J124" s="160"/>
      <c r="K124" s="389"/>
      <c r="L124" s="389"/>
      <c r="M124" s="161"/>
    </row>
    <row r="125" spans="2:13" ht="22.9" customHeight="1">
      <c r="B125" s="455"/>
      <c r="C125" s="183"/>
      <c r="D125" s="183"/>
      <c r="E125" s="198"/>
      <c r="F125" s="198"/>
      <c r="G125" s="206"/>
      <c r="H125" s="199"/>
      <c r="I125" s="198"/>
      <c r="J125" s="198"/>
      <c r="K125" s="388"/>
      <c r="L125" s="388"/>
      <c r="M125" s="200"/>
    </row>
    <row r="126" spans="2:13" ht="22.9" customHeight="1">
      <c r="B126" s="455"/>
      <c r="C126" s="183"/>
      <c r="D126" s="183"/>
      <c r="E126" s="160" t="s">
        <v>5778</v>
      </c>
      <c r="F126" s="160" t="s">
        <v>5779</v>
      </c>
      <c r="G126" s="193">
        <v>0.45</v>
      </c>
      <c r="H126" s="161" t="s">
        <v>3863</v>
      </c>
      <c r="I126" s="160" t="s">
        <v>3881</v>
      </c>
      <c r="J126" s="160"/>
      <c r="K126" s="389"/>
      <c r="L126" s="389"/>
      <c r="M126" s="164"/>
    </row>
    <row r="127" spans="2:13" ht="22.9" customHeight="1">
      <c r="B127" s="455"/>
      <c r="C127" s="183"/>
      <c r="D127" s="183"/>
      <c r="E127" s="160" t="s">
        <v>5781</v>
      </c>
      <c r="F127" s="160" t="s">
        <v>5780</v>
      </c>
      <c r="G127" s="193">
        <v>0.45</v>
      </c>
      <c r="H127" s="161" t="s">
        <v>3863</v>
      </c>
      <c r="I127" s="160" t="s">
        <v>3881</v>
      </c>
      <c r="J127" s="160"/>
      <c r="K127" s="389"/>
      <c r="L127" s="389"/>
      <c r="M127" s="164"/>
    </row>
    <row r="128" spans="2:13" ht="22.9" customHeight="1">
      <c r="B128" s="455"/>
      <c r="C128" s="183"/>
      <c r="D128" s="183"/>
      <c r="E128" s="160" t="s">
        <v>4982</v>
      </c>
      <c r="F128" s="160" t="s">
        <v>4983</v>
      </c>
      <c r="G128" s="193">
        <v>0.1</v>
      </c>
      <c r="H128" s="161" t="s">
        <v>3863</v>
      </c>
      <c r="I128" s="160" t="s">
        <v>3881</v>
      </c>
      <c r="J128" s="160"/>
      <c r="K128" s="389"/>
      <c r="L128" s="389"/>
      <c r="M128" s="164"/>
    </row>
    <row r="129" spans="2:14" ht="22.9" customHeight="1">
      <c r="B129" s="455"/>
      <c r="C129" s="183"/>
      <c r="D129" s="183"/>
      <c r="E129" s="160" t="s">
        <v>3890</v>
      </c>
      <c r="F129" s="160" t="s">
        <v>3891</v>
      </c>
      <c r="G129" s="162">
        <v>0.15</v>
      </c>
      <c r="H129" s="161" t="s">
        <v>3863</v>
      </c>
      <c r="I129" s="160" t="s">
        <v>3881</v>
      </c>
      <c r="J129" s="160"/>
      <c r="K129" s="389"/>
      <c r="L129" s="389"/>
      <c r="M129" s="164"/>
    </row>
    <row r="130" spans="2:14" ht="22.9" customHeight="1">
      <c r="B130" s="455"/>
      <c r="C130" s="183"/>
      <c r="D130" s="183"/>
      <c r="E130" s="160" t="s">
        <v>3892</v>
      </c>
      <c r="F130" s="160" t="s">
        <v>3893</v>
      </c>
      <c r="G130" s="162">
        <v>0.15</v>
      </c>
      <c r="H130" s="161" t="s">
        <v>3863</v>
      </c>
      <c r="I130" s="160" t="s">
        <v>3881</v>
      </c>
      <c r="J130" s="160"/>
      <c r="K130" s="389"/>
      <c r="L130" s="389"/>
      <c r="M130" s="164"/>
    </row>
    <row r="131" spans="2:14" ht="22.9" customHeight="1">
      <c r="B131" s="455"/>
      <c r="C131" s="183"/>
      <c r="D131" s="183"/>
      <c r="E131" s="163" t="s">
        <v>4992</v>
      </c>
      <c r="F131" s="160" t="s">
        <v>3864</v>
      </c>
      <c r="G131" s="193">
        <v>1.1499999999999999</v>
      </c>
      <c r="H131" s="161"/>
      <c r="I131" s="160" t="s">
        <v>3881</v>
      </c>
      <c r="J131" s="160"/>
      <c r="K131" s="389"/>
      <c r="L131" s="389"/>
      <c r="M131" s="164"/>
    </row>
    <row r="132" spans="2:14" ht="22.9" customHeight="1">
      <c r="B132" s="455"/>
      <c r="C132" s="183"/>
      <c r="D132" s="183"/>
      <c r="E132" s="163" t="s">
        <v>4090</v>
      </c>
      <c r="F132" s="160" t="s">
        <v>3860</v>
      </c>
      <c r="G132" s="193">
        <v>0.1</v>
      </c>
      <c r="H132" s="161"/>
      <c r="I132" s="160" t="s">
        <v>3881</v>
      </c>
      <c r="J132" s="160"/>
      <c r="K132" s="389"/>
      <c r="L132" s="389"/>
      <c r="M132" s="164"/>
    </row>
    <row r="133" spans="2:14" ht="22.9" customHeight="1">
      <c r="B133" s="455"/>
      <c r="C133" s="205" t="s">
        <v>4989</v>
      </c>
      <c r="D133" s="183"/>
      <c r="E133" s="160" t="s">
        <v>3885</v>
      </c>
      <c r="F133" s="160" t="s">
        <v>3861</v>
      </c>
      <c r="G133" s="162">
        <v>0.2</v>
      </c>
      <c r="H133" s="161" t="s">
        <v>3863</v>
      </c>
      <c r="I133" s="160" t="s">
        <v>3881</v>
      </c>
      <c r="J133" s="160"/>
      <c r="K133" s="389"/>
      <c r="L133" s="389"/>
      <c r="M133" s="161"/>
    </row>
    <row r="134" spans="2:14" ht="22.9" customHeight="1">
      <c r="B134" s="455"/>
      <c r="C134" s="332" t="s">
        <v>4990</v>
      </c>
      <c r="D134" s="183"/>
      <c r="E134" s="207" t="s">
        <v>4087</v>
      </c>
      <c r="F134" s="160" t="s">
        <v>4088</v>
      </c>
      <c r="G134" s="162">
        <v>1</v>
      </c>
      <c r="H134" s="161"/>
      <c r="I134" s="160" t="s">
        <v>3881</v>
      </c>
      <c r="J134" s="160"/>
      <c r="K134" s="389"/>
      <c r="L134" s="389"/>
      <c r="M134" s="208" t="s">
        <v>4918</v>
      </c>
    </row>
    <row r="135" spans="2:14" ht="22.9" customHeight="1">
      <c r="B135" s="455"/>
      <c r="C135" s="332" t="s">
        <v>4919</v>
      </c>
      <c r="D135" s="183"/>
      <c r="E135" s="160" t="s">
        <v>4089</v>
      </c>
      <c r="F135" s="160" t="s">
        <v>3833</v>
      </c>
      <c r="G135" s="333"/>
      <c r="H135" s="161"/>
      <c r="I135" s="160"/>
      <c r="J135" s="160"/>
      <c r="K135" s="389"/>
      <c r="L135" s="389"/>
      <c r="M135" s="208" t="s">
        <v>5139</v>
      </c>
    </row>
    <row r="136" spans="2:14" ht="22.9" customHeight="1">
      <c r="B136" s="455"/>
      <c r="C136" s="332"/>
      <c r="D136" s="183"/>
      <c r="E136" s="198"/>
      <c r="F136" s="198"/>
      <c r="G136" s="206"/>
      <c r="H136" s="199"/>
      <c r="I136" s="198"/>
      <c r="J136" s="198"/>
      <c r="K136" s="388"/>
      <c r="L136" s="388"/>
      <c r="M136" s="199"/>
    </row>
    <row r="137" spans="2:14" ht="22.9" customHeight="1">
      <c r="B137" s="455"/>
      <c r="C137" s="197" t="s">
        <v>5088</v>
      </c>
      <c r="D137" s="331" t="s">
        <v>5089</v>
      </c>
      <c r="E137" s="323" t="s">
        <v>3895</v>
      </c>
      <c r="F137" s="365" t="s">
        <v>3865</v>
      </c>
      <c r="G137" s="324"/>
      <c r="H137" s="325"/>
      <c r="I137" s="323"/>
      <c r="J137" s="316" t="s">
        <v>4044</v>
      </c>
      <c r="K137" s="387" t="s">
        <v>3870</v>
      </c>
      <c r="L137" s="387" t="s">
        <v>3871</v>
      </c>
      <c r="M137" s="326" t="s">
        <v>3948</v>
      </c>
    </row>
    <row r="138" spans="2:14" ht="22.9" customHeight="1">
      <c r="B138" s="455"/>
      <c r="C138" s="205"/>
      <c r="D138" s="183"/>
      <c r="E138" s="323" t="s">
        <v>3894</v>
      </c>
      <c r="F138" s="365" t="s">
        <v>3839</v>
      </c>
      <c r="G138" s="324"/>
      <c r="H138" s="325"/>
      <c r="I138" s="323"/>
      <c r="J138" s="316" t="s">
        <v>4044</v>
      </c>
      <c r="K138" s="387" t="s">
        <v>3872</v>
      </c>
      <c r="L138" s="387" t="s">
        <v>3873</v>
      </c>
      <c r="M138" s="326" t="s">
        <v>3948</v>
      </c>
    </row>
    <row r="139" spans="2:14" ht="22.9" customHeight="1">
      <c r="B139" s="455"/>
      <c r="C139" s="183"/>
      <c r="D139" s="183"/>
      <c r="E139" s="371" t="s">
        <v>5479</v>
      </c>
      <c r="F139" s="372" t="s">
        <v>3836</v>
      </c>
      <c r="G139" s="373"/>
      <c r="H139" s="374"/>
      <c r="I139" s="371"/>
      <c r="J139" s="366" t="s">
        <v>5480</v>
      </c>
      <c r="K139" s="386"/>
      <c r="L139" s="386" t="s">
        <v>5481</v>
      </c>
      <c r="M139" s="376" t="s">
        <v>3948</v>
      </c>
    </row>
    <row r="140" spans="2:14" ht="22.9" customHeight="1">
      <c r="B140" s="455"/>
      <c r="C140" s="183"/>
      <c r="D140" s="183"/>
      <c r="E140" s="366" t="s">
        <v>5154</v>
      </c>
      <c r="F140" s="367" t="s">
        <v>5246</v>
      </c>
      <c r="G140" s="368">
        <v>1</v>
      </c>
      <c r="H140" s="369"/>
      <c r="I140" s="366"/>
      <c r="J140" s="366" t="s">
        <v>4044</v>
      </c>
      <c r="K140" s="385"/>
      <c r="L140" s="385" t="s">
        <v>5155</v>
      </c>
      <c r="M140" s="375" t="s">
        <v>3948</v>
      </c>
    </row>
    <row r="141" spans="2:14" ht="22.9" customHeight="1">
      <c r="B141" s="455"/>
      <c r="C141" s="184"/>
      <c r="D141" s="184"/>
      <c r="E141" s="198"/>
      <c r="F141" s="198"/>
      <c r="G141" s="202"/>
      <c r="H141" s="199"/>
      <c r="I141" s="329"/>
      <c r="J141" s="329"/>
      <c r="K141" s="388"/>
      <c r="L141" s="388"/>
      <c r="M141" s="199"/>
    </row>
    <row r="142" spans="2:14" ht="22.9" customHeight="1">
      <c r="B142" s="455"/>
      <c r="C142" s="197" t="s">
        <v>5734</v>
      </c>
      <c r="D142" s="331" t="s">
        <v>5735</v>
      </c>
      <c r="E142" s="366" t="s">
        <v>3870</v>
      </c>
      <c r="F142" s="367" t="s">
        <v>3865</v>
      </c>
      <c r="G142" s="368"/>
      <c r="H142" s="369"/>
      <c r="I142" s="366"/>
      <c r="J142" s="366" t="s">
        <v>4044</v>
      </c>
      <c r="K142" s="385" t="s">
        <v>3870</v>
      </c>
      <c r="L142" s="385" t="s">
        <v>3871</v>
      </c>
      <c r="M142" s="377" t="s">
        <v>3948</v>
      </c>
      <c r="N142" s="424" t="s">
        <v>5719</v>
      </c>
    </row>
    <row r="143" spans="2:14" ht="22.9" customHeight="1">
      <c r="B143" s="455"/>
      <c r="C143" s="205"/>
      <c r="D143" s="183"/>
      <c r="E143" s="371" t="s">
        <v>3943</v>
      </c>
      <c r="F143" s="372" t="s">
        <v>3832</v>
      </c>
      <c r="G143" s="373"/>
      <c r="H143" s="374"/>
      <c r="I143" s="371"/>
      <c r="J143" s="366" t="s">
        <v>4044</v>
      </c>
      <c r="K143" s="386" t="s">
        <v>3943</v>
      </c>
      <c r="L143" s="386" t="s">
        <v>3946</v>
      </c>
      <c r="M143" s="377" t="s">
        <v>5748</v>
      </c>
    </row>
    <row r="144" spans="2:14" ht="22.9" customHeight="1">
      <c r="B144" s="455"/>
      <c r="C144" s="183"/>
      <c r="D144" s="183"/>
      <c r="E144" s="198"/>
      <c r="F144" s="198"/>
      <c r="G144" s="206"/>
      <c r="H144" s="199"/>
      <c r="I144" s="198"/>
      <c r="J144" s="198"/>
      <c r="K144" s="388"/>
      <c r="L144" s="388"/>
      <c r="M144" s="200"/>
    </row>
    <row r="145" spans="2:13" ht="22.9" customHeight="1">
      <c r="B145" s="456"/>
      <c r="C145" s="184"/>
      <c r="D145" s="184"/>
      <c r="E145" s="198"/>
      <c r="F145" s="198"/>
      <c r="G145" s="202"/>
      <c r="H145" s="199"/>
      <c r="I145" s="329"/>
      <c r="J145" s="329"/>
      <c r="K145" s="388"/>
      <c r="L145" s="388"/>
      <c r="M145" s="199"/>
    </row>
    <row r="146" spans="2:13" ht="22.9" customHeight="1">
      <c r="B146" s="457" t="s">
        <v>5562</v>
      </c>
      <c r="C146" s="197" t="s">
        <v>4042</v>
      </c>
      <c r="D146" s="331" t="s">
        <v>4920</v>
      </c>
      <c r="E146" s="366" t="s">
        <v>3870</v>
      </c>
      <c r="F146" s="367" t="s">
        <v>3865</v>
      </c>
      <c r="G146" s="368"/>
      <c r="H146" s="369"/>
      <c r="I146" s="366"/>
      <c r="J146" s="366" t="s">
        <v>4044</v>
      </c>
      <c r="K146" s="385" t="s">
        <v>3941</v>
      </c>
      <c r="L146" s="385" t="s">
        <v>3942</v>
      </c>
      <c r="M146" s="377" t="s">
        <v>4961</v>
      </c>
    </row>
    <row r="147" spans="2:13" ht="22.9" customHeight="1">
      <c r="B147" s="458"/>
      <c r="C147" s="183"/>
      <c r="D147" s="183"/>
      <c r="E147" s="371" t="s">
        <v>4040</v>
      </c>
      <c r="F147" s="372" t="s">
        <v>3839</v>
      </c>
      <c r="G147" s="373"/>
      <c r="H147" s="374"/>
      <c r="I147" s="371"/>
      <c r="J147" s="371" t="s">
        <v>4955</v>
      </c>
      <c r="K147" s="386"/>
      <c r="L147" s="386" t="s">
        <v>4956</v>
      </c>
      <c r="M147" s="376" t="s">
        <v>3948</v>
      </c>
    </row>
    <row r="148" spans="2:13" ht="22.9" customHeight="1">
      <c r="B148" s="458"/>
      <c r="C148" s="183"/>
      <c r="D148" s="183"/>
      <c r="E148" s="371" t="s">
        <v>3874</v>
      </c>
      <c r="F148" s="372" t="s">
        <v>4091</v>
      </c>
      <c r="G148" s="373"/>
      <c r="H148" s="374"/>
      <c r="I148" s="371"/>
      <c r="J148" s="371" t="s">
        <v>4955</v>
      </c>
      <c r="K148" s="386"/>
      <c r="L148" s="386" t="s">
        <v>4954</v>
      </c>
      <c r="M148" s="376" t="s">
        <v>3948</v>
      </c>
    </row>
    <row r="149" spans="2:13" ht="22.9" customHeight="1">
      <c r="B149" s="458"/>
      <c r="C149" s="205"/>
      <c r="D149" s="183"/>
      <c r="E149" s="320" t="s">
        <v>5110</v>
      </c>
      <c r="F149" s="320" t="s">
        <v>5111</v>
      </c>
      <c r="G149" s="321"/>
      <c r="H149" s="322"/>
      <c r="I149" s="320"/>
      <c r="J149" s="320"/>
      <c r="K149" s="392"/>
      <c r="L149" s="392"/>
      <c r="M149" s="328" t="s">
        <v>5112</v>
      </c>
    </row>
    <row r="150" spans="2:13" ht="22.9" customHeight="1">
      <c r="B150" s="458"/>
      <c r="C150" s="205"/>
      <c r="D150" s="183"/>
      <c r="E150" s="323" t="s">
        <v>4017</v>
      </c>
      <c r="F150" s="323" t="s">
        <v>4964</v>
      </c>
      <c r="G150" s="324"/>
      <c r="H150" s="325"/>
      <c r="I150" s="323"/>
      <c r="J150" s="323" t="s">
        <v>4957</v>
      </c>
      <c r="K150" s="387"/>
      <c r="L150" s="387" t="s">
        <v>4954</v>
      </c>
      <c r="M150" s="328" t="s">
        <v>4963</v>
      </c>
    </row>
    <row r="151" spans="2:13" ht="22.9" customHeight="1">
      <c r="B151" s="458"/>
      <c r="C151" s="183"/>
      <c r="D151" s="183"/>
      <c r="E151" s="160" t="s">
        <v>3862</v>
      </c>
      <c r="F151" s="160" t="s">
        <v>3886</v>
      </c>
      <c r="G151" s="162">
        <v>0.3</v>
      </c>
      <c r="H151" s="161"/>
      <c r="I151" s="160" t="s">
        <v>3881</v>
      </c>
      <c r="J151" s="160"/>
      <c r="K151" s="389"/>
      <c r="L151" s="389"/>
      <c r="M151" s="161"/>
    </row>
    <row r="152" spans="2:13" ht="22.9" customHeight="1">
      <c r="B152" s="458"/>
      <c r="C152" s="183"/>
      <c r="D152" s="183"/>
      <c r="E152" s="198"/>
      <c r="F152" s="198"/>
      <c r="G152" s="206"/>
      <c r="H152" s="199"/>
      <c r="I152" s="198"/>
      <c r="J152" s="198"/>
      <c r="K152" s="388"/>
      <c r="L152" s="388"/>
      <c r="M152" s="200"/>
    </row>
    <row r="153" spans="2:13" ht="22.9" customHeight="1">
      <c r="B153" s="458"/>
      <c r="C153" s="183"/>
      <c r="D153" s="183"/>
      <c r="E153" s="198"/>
      <c r="F153" s="198"/>
      <c r="G153" s="206"/>
      <c r="H153" s="199"/>
      <c r="I153" s="198"/>
      <c r="J153" s="198"/>
      <c r="K153" s="388"/>
      <c r="L153" s="388"/>
      <c r="M153" s="200"/>
    </row>
    <row r="154" spans="2:13" ht="22.9" customHeight="1">
      <c r="B154" s="458"/>
      <c r="C154" s="205" t="s">
        <v>4921</v>
      </c>
      <c r="D154" s="183"/>
      <c r="E154" s="198"/>
      <c r="F154" s="198"/>
      <c r="G154" s="206"/>
      <c r="H154" s="199"/>
      <c r="I154" s="198"/>
      <c r="J154" s="198"/>
      <c r="K154" s="388"/>
      <c r="L154" s="388"/>
      <c r="M154" s="200"/>
    </row>
    <row r="155" spans="2:13" ht="22.9" customHeight="1">
      <c r="B155" s="458"/>
      <c r="C155" s="205" t="s">
        <v>4904</v>
      </c>
      <c r="D155" s="183"/>
      <c r="E155" s="198"/>
      <c r="F155" s="198"/>
      <c r="G155" s="206"/>
      <c r="H155" s="199"/>
      <c r="I155" s="198"/>
      <c r="J155" s="198"/>
      <c r="K155" s="388"/>
      <c r="L155" s="388"/>
      <c r="M155" s="200"/>
    </row>
    <row r="156" spans="2:13" ht="22.9" customHeight="1">
      <c r="B156" s="458"/>
      <c r="C156" s="183"/>
      <c r="D156" s="184"/>
      <c r="E156" s="198"/>
      <c r="F156" s="198"/>
      <c r="G156" s="202"/>
      <c r="H156" s="199"/>
      <c r="I156" s="329"/>
      <c r="J156" s="329"/>
      <c r="K156" s="388"/>
      <c r="L156" s="388"/>
      <c r="M156" s="199"/>
    </row>
    <row r="157" spans="2:13" ht="22.9" customHeight="1">
      <c r="B157" s="458"/>
      <c r="C157" s="197" t="s">
        <v>4043</v>
      </c>
      <c r="D157" s="331" t="s">
        <v>5614</v>
      </c>
      <c r="E157" s="316" t="s">
        <v>3870</v>
      </c>
      <c r="F157" s="316" t="s">
        <v>3865</v>
      </c>
      <c r="G157" s="317"/>
      <c r="H157" s="318"/>
      <c r="I157" s="316"/>
      <c r="J157" s="316" t="s">
        <v>4044</v>
      </c>
      <c r="K157" s="390" t="s">
        <v>3870</v>
      </c>
      <c r="L157" s="390" t="s">
        <v>5635</v>
      </c>
      <c r="M157" s="319" t="s">
        <v>3948</v>
      </c>
    </row>
    <row r="158" spans="2:13" ht="22.9" customHeight="1">
      <c r="B158" s="458"/>
      <c r="C158" s="205" t="s">
        <v>4922</v>
      </c>
      <c r="D158" s="183"/>
      <c r="E158" s="371" t="s">
        <v>4017</v>
      </c>
      <c r="F158" s="372" t="s">
        <v>3841</v>
      </c>
      <c r="G158" s="373"/>
      <c r="H158" s="374"/>
      <c r="I158" s="371"/>
      <c r="J158" s="371" t="s">
        <v>4044</v>
      </c>
      <c r="K158" s="386"/>
      <c r="L158" s="386" t="s">
        <v>3837</v>
      </c>
      <c r="M158" s="376" t="s">
        <v>4057</v>
      </c>
    </row>
    <row r="159" spans="2:13" ht="22.9" customHeight="1">
      <c r="B159" s="458"/>
      <c r="C159" s="183"/>
      <c r="D159" s="183"/>
      <c r="E159" s="371" t="s">
        <v>3874</v>
      </c>
      <c r="F159" s="372" t="s">
        <v>3836</v>
      </c>
      <c r="G159" s="373"/>
      <c r="H159" s="374"/>
      <c r="I159" s="371"/>
      <c r="J159" s="371" t="s">
        <v>4044</v>
      </c>
      <c r="K159" s="386" t="s">
        <v>3874</v>
      </c>
      <c r="L159" s="386" t="s">
        <v>3837</v>
      </c>
      <c r="M159" s="376" t="s">
        <v>4057</v>
      </c>
    </row>
    <row r="160" spans="2:13" ht="22.9" customHeight="1">
      <c r="B160" s="458"/>
      <c r="C160" s="205" t="s">
        <v>4903</v>
      </c>
      <c r="D160" s="183"/>
      <c r="E160" s="323" t="s">
        <v>4046</v>
      </c>
      <c r="F160" s="323" t="s">
        <v>4047</v>
      </c>
      <c r="G160" s="324"/>
      <c r="H160" s="325"/>
      <c r="I160" s="323"/>
      <c r="J160" s="323" t="s">
        <v>4044</v>
      </c>
      <c r="K160" s="387"/>
      <c r="L160" s="393" t="s">
        <v>5103</v>
      </c>
      <c r="M160" s="326" t="s">
        <v>4045</v>
      </c>
    </row>
    <row r="161" spans="2:13" ht="22.9" customHeight="1">
      <c r="B161" s="458"/>
      <c r="C161" s="183"/>
      <c r="D161" s="183"/>
      <c r="E161" s="371" t="s">
        <v>4049</v>
      </c>
      <c r="F161" s="372" t="s">
        <v>4048</v>
      </c>
      <c r="G161" s="373"/>
      <c r="H161" s="374"/>
      <c r="I161" s="371"/>
      <c r="J161" s="371" t="s">
        <v>4044</v>
      </c>
      <c r="K161" s="386"/>
      <c r="L161" s="394" t="s">
        <v>5104</v>
      </c>
      <c r="M161" s="376" t="s">
        <v>4045</v>
      </c>
    </row>
    <row r="162" spans="2:13" ht="22.9" customHeight="1">
      <c r="B162" s="458"/>
      <c r="C162" s="183"/>
      <c r="D162" s="183"/>
      <c r="E162" s="323" t="s">
        <v>4050</v>
      </c>
      <c r="F162" s="323" t="s">
        <v>3882</v>
      </c>
      <c r="G162" s="324"/>
      <c r="H162" s="325"/>
      <c r="I162" s="323"/>
      <c r="J162" s="323" t="s">
        <v>4044</v>
      </c>
      <c r="K162" s="387"/>
      <c r="L162" s="393" t="s">
        <v>3877</v>
      </c>
      <c r="M162" s="326" t="s">
        <v>4045</v>
      </c>
    </row>
    <row r="163" spans="2:13" ht="22.9" customHeight="1">
      <c r="B163" s="458"/>
      <c r="C163" s="183"/>
      <c r="D163" s="183"/>
      <c r="E163" s="323" t="s">
        <v>4051</v>
      </c>
      <c r="F163" s="323" t="s">
        <v>4052</v>
      </c>
      <c r="G163" s="324"/>
      <c r="H163" s="325"/>
      <c r="I163" s="323"/>
      <c r="J163" s="323" t="s">
        <v>4053</v>
      </c>
      <c r="K163" s="387"/>
      <c r="L163" s="387"/>
      <c r="M163" s="327" t="s">
        <v>4054</v>
      </c>
    </row>
    <row r="164" spans="2:13" ht="22.9" customHeight="1">
      <c r="B164" s="458"/>
      <c r="C164" s="183"/>
      <c r="D164" s="183"/>
      <c r="E164" s="371" t="s">
        <v>4071</v>
      </c>
      <c r="F164" s="372" t="s">
        <v>4055</v>
      </c>
      <c r="G164" s="373"/>
      <c r="H164" s="374"/>
      <c r="I164" s="371"/>
      <c r="J164" s="371" t="s">
        <v>4044</v>
      </c>
      <c r="K164" s="386"/>
      <c r="L164" s="394" t="s">
        <v>5094</v>
      </c>
      <c r="M164" s="378" t="s">
        <v>5108</v>
      </c>
    </row>
    <row r="165" spans="2:13" ht="22.9" customHeight="1">
      <c r="B165" s="458"/>
      <c r="C165" s="184"/>
      <c r="D165" s="184"/>
      <c r="E165" s="198"/>
      <c r="F165" s="198"/>
      <c r="G165" s="202"/>
      <c r="H165" s="199"/>
      <c r="I165" s="329"/>
      <c r="J165" s="329"/>
      <c r="K165" s="388"/>
      <c r="L165" s="388"/>
      <c r="M165" s="199"/>
    </row>
    <row r="166" spans="2:13" ht="22.9" customHeight="1">
      <c r="B166" s="467" t="s">
        <v>5563</v>
      </c>
      <c r="C166" s="197" t="s">
        <v>4042</v>
      </c>
      <c r="D166" s="331" t="s">
        <v>4925</v>
      </c>
      <c r="E166" s="366" t="s">
        <v>3870</v>
      </c>
      <c r="F166" s="367" t="s">
        <v>3865</v>
      </c>
      <c r="G166" s="368"/>
      <c r="H166" s="369"/>
      <c r="I166" s="366"/>
      <c r="J166" s="371" t="s">
        <v>4044</v>
      </c>
      <c r="K166" s="385" t="s">
        <v>3941</v>
      </c>
      <c r="L166" s="385" t="s">
        <v>3942</v>
      </c>
      <c r="M166" s="377" t="s">
        <v>4974</v>
      </c>
    </row>
    <row r="167" spans="2:13" ht="22.9" customHeight="1">
      <c r="B167" s="468"/>
      <c r="C167" s="183"/>
      <c r="D167" s="183"/>
      <c r="E167" s="371" t="s">
        <v>4040</v>
      </c>
      <c r="F167" s="372" t="s">
        <v>4062</v>
      </c>
      <c r="G167" s="373"/>
      <c r="H167" s="374"/>
      <c r="I167" s="371"/>
      <c r="J167" s="371" t="s">
        <v>4977</v>
      </c>
      <c r="K167" s="386"/>
      <c r="L167" s="386" t="s">
        <v>4975</v>
      </c>
      <c r="M167" s="370" t="s">
        <v>3948</v>
      </c>
    </row>
    <row r="168" spans="2:13" ht="22.9" customHeight="1">
      <c r="B168" s="468"/>
      <c r="C168" s="183"/>
      <c r="D168" s="183"/>
      <c r="E168" s="371" t="s">
        <v>4017</v>
      </c>
      <c r="F168" s="372" t="s">
        <v>4907</v>
      </c>
      <c r="G168" s="373"/>
      <c r="H168" s="374"/>
      <c r="I168" s="371"/>
      <c r="J168" s="371" t="s">
        <v>4978</v>
      </c>
      <c r="K168" s="386"/>
      <c r="L168" s="386" t="s">
        <v>4976</v>
      </c>
      <c r="M168" s="370" t="s">
        <v>3948</v>
      </c>
    </row>
    <row r="169" spans="2:13" ht="22.9" customHeight="1">
      <c r="B169" s="468"/>
      <c r="C169" s="183"/>
      <c r="D169" s="183"/>
      <c r="E169" s="371" t="s">
        <v>3874</v>
      </c>
      <c r="F169" s="372" t="s">
        <v>3836</v>
      </c>
      <c r="G169" s="373"/>
      <c r="H169" s="374"/>
      <c r="I169" s="371"/>
      <c r="J169" s="371" t="s">
        <v>4044</v>
      </c>
      <c r="K169" s="386" t="s">
        <v>3874</v>
      </c>
      <c r="L169" s="386" t="s">
        <v>3837</v>
      </c>
      <c r="M169" s="376" t="s">
        <v>4057</v>
      </c>
    </row>
    <row r="170" spans="2:13" ht="22.9" customHeight="1">
      <c r="B170" s="468"/>
      <c r="C170" s="183"/>
      <c r="D170" s="183"/>
      <c r="E170" s="323" t="s">
        <v>4017</v>
      </c>
      <c r="F170" s="323" t="s">
        <v>4927</v>
      </c>
      <c r="G170" s="379"/>
      <c r="H170" s="325"/>
      <c r="I170" s="323"/>
      <c r="J170" s="323"/>
      <c r="K170" s="387"/>
      <c r="L170" s="387"/>
      <c r="M170" s="328" t="s">
        <v>5528</v>
      </c>
    </row>
    <row r="171" spans="2:13" ht="22.9" customHeight="1">
      <c r="B171" s="468"/>
      <c r="C171" s="183"/>
      <c r="D171" s="183"/>
      <c r="E171" s="160" t="s">
        <v>3947</v>
      </c>
      <c r="F171" s="160" t="s">
        <v>3886</v>
      </c>
      <c r="G171" s="162">
        <v>0.16</v>
      </c>
      <c r="H171" s="161"/>
      <c r="I171" s="160" t="s">
        <v>3881</v>
      </c>
      <c r="J171" s="160"/>
      <c r="K171" s="389"/>
      <c r="L171" s="389"/>
      <c r="M171" s="161"/>
    </row>
    <row r="172" spans="2:13" ht="22.9" customHeight="1">
      <c r="B172" s="468"/>
      <c r="C172" s="205" t="s">
        <v>5148</v>
      </c>
      <c r="D172" s="183"/>
      <c r="E172" s="198"/>
      <c r="F172" s="198"/>
      <c r="G172" s="202"/>
      <c r="H172" s="199"/>
      <c r="I172" s="329"/>
      <c r="J172" s="329"/>
      <c r="K172" s="388"/>
      <c r="L172" s="388"/>
      <c r="M172" s="199"/>
    </row>
    <row r="173" spans="2:13" ht="22.9" customHeight="1">
      <c r="B173" s="468"/>
      <c r="C173" s="205" t="s">
        <v>5149</v>
      </c>
      <c r="D173" s="183"/>
      <c r="E173" s="198"/>
      <c r="F173" s="198"/>
      <c r="G173" s="202"/>
      <c r="H173" s="199"/>
      <c r="I173" s="329"/>
      <c r="J173" s="329"/>
      <c r="K173" s="388"/>
      <c r="L173" s="388"/>
      <c r="M173" s="199"/>
    </row>
    <row r="174" spans="2:13" ht="22.9" customHeight="1">
      <c r="B174" s="468"/>
      <c r="C174" s="205" t="s">
        <v>4908</v>
      </c>
      <c r="D174" s="183"/>
      <c r="E174" s="198"/>
      <c r="F174" s="198"/>
      <c r="G174" s="202"/>
      <c r="H174" s="199"/>
      <c r="I174" s="329"/>
      <c r="J174" s="329"/>
      <c r="K174" s="388"/>
      <c r="L174" s="388"/>
      <c r="M174" s="199"/>
    </row>
    <row r="175" spans="2:13" ht="22.9" customHeight="1">
      <c r="B175" s="468"/>
      <c r="C175" s="184"/>
      <c r="D175" s="184"/>
      <c r="E175" s="198"/>
      <c r="F175" s="198"/>
      <c r="G175" s="202"/>
      <c r="H175" s="199"/>
      <c r="I175" s="329"/>
      <c r="J175" s="329"/>
      <c r="K175" s="388"/>
      <c r="L175" s="388"/>
      <c r="M175" s="199"/>
    </row>
    <row r="176" spans="2:13" ht="22.9" customHeight="1">
      <c r="B176" s="468"/>
      <c r="C176" s="340" t="s">
        <v>5052</v>
      </c>
      <c r="D176" s="331" t="s">
        <v>5051</v>
      </c>
      <c r="E176" s="366" t="s">
        <v>3870</v>
      </c>
      <c r="F176" s="367" t="s">
        <v>3865</v>
      </c>
      <c r="G176" s="368"/>
      <c r="H176" s="369"/>
      <c r="I176" s="366"/>
      <c r="J176" s="371" t="s">
        <v>4044</v>
      </c>
      <c r="K176" s="385" t="s">
        <v>3941</v>
      </c>
      <c r="L176" s="385" t="s">
        <v>3942</v>
      </c>
      <c r="M176" s="377" t="s">
        <v>4974</v>
      </c>
    </row>
    <row r="177" spans="2:13" ht="22.9" customHeight="1">
      <c r="B177" s="468"/>
      <c r="C177" s="183"/>
      <c r="D177" s="183"/>
      <c r="E177" s="371" t="s">
        <v>3872</v>
      </c>
      <c r="F177" s="372" t="s">
        <v>3838</v>
      </c>
      <c r="G177" s="373"/>
      <c r="H177" s="374"/>
      <c r="I177" s="371"/>
      <c r="J177" s="371" t="s">
        <v>4977</v>
      </c>
      <c r="K177" s="386"/>
      <c r="L177" s="386" t="s">
        <v>4941</v>
      </c>
      <c r="M177" s="370" t="s">
        <v>5138</v>
      </c>
    </row>
    <row r="178" spans="2:13" ht="22.9" customHeight="1">
      <c r="B178" s="468"/>
      <c r="C178" s="183"/>
      <c r="D178" s="183"/>
      <c r="E178" s="371" t="s">
        <v>4017</v>
      </c>
      <c r="F178" s="372" t="s">
        <v>3833</v>
      </c>
      <c r="G178" s="373"/>
      <c r="H178" s="374"/>
      <c r="I178" s="371"/>
      <c r="J178" s="371" t="s">
        <v>4955</v>
      </c>
      <c r="K178" s="386"/>
      <c r="L178" s="386" t="s">
        <v>4976</v>
      </c>
      <c r="M178" s="370" t="s">
        <v>3948</v>
      </c>
    </row>
    <row r="179" spans="2:13" ht="22.9" customHeight="1">
      <c r="B179" s="468"/>
      <c r="C179" s="183"/>
      <c r="D179" s="183"/>
      <c r="E179" s="371" t="s">
        <v>3874</v>
      </c>
      <c r="F179" s="372" t="s">
        <v>3836</v>
      </c>
      <c r="G179" s="373"/>
      <c r="H179" s="374"/>
      <c r="I179" s="371"/>
      <c r="J179" s="371" t="s">
        <v>4044</v>
      </c>
      <c r="K179" s="386" t="s">
        <v>3874</v>
      </c>
      <c r="L179" s="386" t="s">
        <v>3837</v>
      </c>
      <c r="M179" s="376" t="s">
        <v>4057</v>
      </c>
    </row>
    <row r="180" spans="2:13" ht="22.9" customHeight="1">
      <c r="B180" s="468"/>
      <c r="C180" s="183"/>
      <c r="D180" s="183"/>
      <c r="E180" s="323" t="s">
        <v>5233</v>
      </c>
      <c r="F180" s="323" t="s">
        <v>5234</v>
      </c>
      <c r="G180" s="379"/>
      <c r="H180" s="325"/>
      <c r="I180" s="323"/>
      <c r="J180" s="323"/>
      <c r="K180" s="387"/>
      <c r="L180" s="387"/>
      <c r="M180" s="328" t="s">
        <v>5136</v>
      </c>
    </row>
    <row r="181" spans="2:13" ht="22.9" customHeight="1">
      <c r="B181" s="468"/>
      <c r="C181" s="183"/>
      <c r="D181" s="183"/>
      <c r="E181" s="323" t="s">
        <v>5053</v>
      </c>
      <c r="F181" s="323" t="s">
        <v>4986</v>
      </c>
      <c r="G181" s="324"/>
      <c r="H181" s="325"/>
      <c r="I181" s="323"/>
      <c r="J181" s="316" t="s">
        <v>4957</v>
      </c>
      <c r="K181" s="387"/>
      <c r="L181" s="395" t="s">
        <v>5003</v>
      </c>
      <c r="M181" s="326" t="s">
        <v>5004</v>
      </c>
    </row>
    <row r="182" spans="2:13" ht="22.9" customHeight="1">
      <c r="B182" s="468"/>
      <c r="C182" s="183"/>
      <c r="D182" s="183"/>
      <c r="E182" s="160" t="s">
        <v>3947</v>
      </c>
      <c r="F182" s="160" t="s">
        <v>3886</v>
      </c>
      <c r="G182" s="162">
        <v>0.16</v>
      </c>
      <c r="H182" s="161"/>
      <c r="I182" s="160" t="s">
        <v>3881</v>
      </c>
      <c r="J182" s="160"/>
      <c r="K182" s="389"/>
      <c r="L182" s="389"/>
      <c r="M182" s="161"/>
    </row>
    <row r="183" spans="2:13" ht="22.9" customHeight="1">
      <c r="B183" s="468"/>
      <c r="C183" s="205"/>
      <c r="D183" s="183"/>
      <c r="E183" s="198"/>
      <c r="F183" s="198"/>
      <c r="G183" s="202"/>
      <c r="H183" s="199"/>
      <c r="I183" s="329"/>
      <c r="J183" s="329"/>
      <c r="K183" s="388"/>
      <c r="L183" s="388"/>
      <c r="M183" s="199"/>
    </row>
    <row r="184" spans="2:13" ht="22.9" customHeight="1">
      <c r="B184" s="468"/>
      <c r="C184" s="205" t="s">
        <v>5143</v>
      </c>
      <c r="D184" s="183"/>
      <c r="E184" s="160" t="s">
        <v>4982</v>
      </c>
      <c r="F184" s="160" t="s">
        <v>4983</v>
      </c>
      <c r="G184" s="193">
        <v>0.1</v>
      </c>
      <c r="H184" s="161" t="s">
        <v>3863</v>
      </c>
      <c r="I184" s="160" t="s">
        <v>3881</v>
      </c>
      <c r="J184" s="160"/>
      <c r="K184" s="389"/>
      <c r="L184" s="389"/>
      <c r="M184" s="164"/>
    </row>
    <row r="185" spans="2:13" ht="22.9" customHeight="1">
      <c r="B185" s="468"/>
      <c r="C185" s="205" t="s">
        <v>5144</v>
      </c>
      <c r="D185" s="183"/>
      <c r="E185" s="160" t="s">
        <v>3890</v>
      </c>
      <c r="F185" s="160" t="s">
        <v>3891</v>
      </c>
      <c r="G185" s="162">
        <v>0.15</v>
      </c>
      <c r="H185" s="161" t="s">
        <v>3863</v>
      </c>
      <c r="I185" s="160" t="s">
        <v>3881</v>
      </c>
      <c r="J185" s="160"/>
      <c r="K185" s="389"/>
      <c r="L185" s="389"/>
      <c r="M185" s="164"/>
    </row>
    <row r="186" spans="2:13" ht="22.9" customHeight="1">
      <c r="B186" s="468"/>
      <c r="C186" s="205" t="s">
        <v>5145</v>
      </c>
      <c r="D186" s="183"/>
      <c r="E186" s="160" t="s">
        <v>3892</v>
      </c>
      <c r="F186" s="160" t="s">
        <v>3893</v>
      </c>
      <c r="G186" s="162">
        <v>0.15</v>
      </c>
      <c r="H186" s="161" t="s">
        <v>3863</v>
      </c>
      <c r="I186" s="160" t="s">
        <v>3881</v>
      </c>
      <c r="J186" s="160"/>
      <c r="K186" s="389"/>
      <c r="L186" s="389"/>
      <c r="M186" s="164"/>
    </row>
    <row r="187" spans="2:13" ht="22.9" customHeight="1">
      <c r="B187" s="468"/>
      <c r="C187" s="205" t="s">
        <v>5146</v>
      </c>
      <c r="D187" s="183"/>
      <c r="E187" s="163" t="s">
        <v>4992</v>
      </c>
      <c r="F187" s="160" t="s">
        <v>3864</v>
      </c>
      <c r="G187" s="193">
        <v>1.1499999999999999</v>
      </c>
      <c r="H187" s="161"/>
      <c r="I187" s="160" t="s">
        <v>3881</v>
      </c>
      <c r="J187" s="160"/>
      <c r="K187" s="389"/>
      <c r="L187" s="389"/>
      <c r="M187" s="164"/>
    </row>
    <row r="188" spans="2:13" ht="22.9" customHeight="1">
      <c r="B188" s="468"/>
      <c r="C188" s="205" t="s">
        <v>5147</v>
      </c>
      <c r="D188" s="183"/>
      <c r="E188" s="163" t="s">
        <v>4090</v>
      </c>
      <c r="F188" s="160" t="s">
        <v>3860</v>
      </c>
      <c r="G188" s="193">
        <v>0.1</v>
      </c>
      <c r="H188" s="161" t="s">
        <v>3863</v>
      </c>
      <c r="I188" s="160" t="s">
        <v>3881</v>
      </c>
      <c r="J188" s="160"/>
      <c r="K188" s="389"/>
      <c r="L188" s="389"/>
      <c r="M188" s="164"/>
    </row>
    <row r="189" spans="2:13" ht="22.9" customHeight="1">
      <c r="B189" s="468"/>
      <c r="C189" s="205" t="s">
        <v>4989</v>
      </c>
      <c r="D189" s="183"/>
      <c r="E189" s="160" t="s">
        <v>3885</v>
      </c>
      <c r="F189" s="160" t="s">
        <v>3861</v>
      </c>
      <c r="G189" s="162">
        <v>0.2</v>
      </c>
      <c r="H189" s="161" t="s">
        <v>3863</v>
      </c>
      <c r="I189" s="160" t="s">
        <v>3881</v>
      </c>
      <c r="J189" s="160"/>
      <c r="K189" s="389"/>
      <c r="L189" s="389"/>
      <c r="M189" s="161"/>
    </row>
    <row r="190" spans="2:13" ht="22.9" customHeight="1">
      <c r="B190" s="468"/>
      <c r="C190" s="332" t="s">
        <v>4990</v>
      </c>
      <c r="D190" s="183"/>
      <c r="E190" s="207" t="s">
        <v>4087</v>
      </c>
      <c r="F190" s="160" t="s">
        <v>4088</v>
      </c>
      <c r="G190" s="162">
        <v>1</v>
      </c>
      <c r="H190" s="161"/>
      <c r="I190" s="160" t="s">
        <v>3881</v>
      </c>
      <c r="J190" s="160"/>
      <c r="K190" s="389"/>
      <c r="L190" s="389"/>
      <c r="M190" s="208" t="s">
        <v>4918</v>
      </c>
    </row>
    <row r="191" spans="2:13" ht="22.9" customHeight="1">
      <c r="B191" s="468"/>
      <c r="C191" s="332" t="s">
        <v>4919</v>
      </c>
      <c r="D191" s="183"/>
      <c r="E191" s="160" t="s">
        <v>5137</v>
      </c>
      <c r="F191" s="160"/>
      <c r="G191" s="339"/>
      <c r="H191" s="161"/>
      <c r="I191" s="160"/>
      <c r="J191" s="160"/>
      <c r="K191" s="389"/>
      <c r="L191" s="389"/>
      <c r="M191" s="208" t="s">
        <v>5139</v>
      </c>
    </row>
    <row r="192" spans="2:13" ht="22.9" customHeight="1">
      <c r="B192" s="468"/>
      <c r="C192" s="184"/>
      <c r="D192" s="184"/>
      <c r="E192" s="198"/>
      <c r="F192" s="198"/>
      <c r="G192" s="202"/>
      <c r="H192" s="199"/>
      <c r="I192" s="329"/>
      <c r="J192" s="329"/>
      <c r="K192" s="388"/>
      <c r="L192" s="388"/>
      <c r="M192" s="199"/>
    </row>
    <row r="193" spans="2:13" ht="22.9" customHeight="1">
      <c r="B193" s="468"/>
      <c r="C193" s="197" t="s">
        <v>4043</v>
      </c>
      <c r="D193" s="331" t="s">
        <v>4926</v>
      </c>
      <c r="E193" s="316" t="s">
        <v>3870</v>
      </c>
      <c r="F193" s="316" t="s">
        <v>3865</v>
      </c>
      <c r="G193" s="317"/>
      <c r="H193" s="318"/>
      <c r="I193" s="316"/>
      <c r="J193" s="316" t="s">
        <v>4044</v>
      </c>
      <c r="K193" s="390" t="s">
        <v>3870</v>
      </c>
      <c r="L193" s="390" t="s">
        <v>3871</v>
      </c>
      <c r="M193" s="319" t="s">
        <v>4056</v>
      </c>
    </row>
    <row r="194" spans="2:13" ht="22.9" customHeight="1">
      <c r="B194" s="468"/>
      <c r="C194" s="205" t="s">
        <v>5150</v>
      </c>
      <c r="D194" s="183"/>
      <c r="E194" s="371" t="s">
        <v>3874</v>
      </c>
      <c r="F194" s="372" t="s">
        <v>3836</v>
      </c>
      <c r="G194" s="373"/>
      <c r="H194" s="374"/>
      <c r="I194" s="371"/>
      <c r="J194" s="371" t="s">
        <v>4044</v>
      </c>
      <c r="K194" s="386"/>
      <c r="L194" s="386" t="s">
        <v>3837</v>
      </c>
      <c r="M194" s="376" t="s">
        <v>4057</v>
      </c>
    </row>
    <row r="195" spans="2:13" ht="22.9" customHeight="1">
      <c r="B195" s="468"/>
      <c r="C195" s="205" t="s">
        <v>4903</v>
      </c>
      <c r="D195" s="183"/>
      <c r="E195" s="323" t="s">
        <v>4046</v>
      </c>
      <c r="F195" s="323" t="s">
        <v>4047</v>
      </c>
      <c r="G195" s="324"/>
      <c r="H195" s="325"/>
      <c r="I195" s="323"/>
      <c r="J195" s="323" t="s">
        <v>4044</v>
      </c>
      <c r="K195" s="387"/>
      <c r="L195" s="393" t="s">
        <v>5103</v>
      </c>
      <c r="M195" s="326" t="s">
        <v>4045</v>
      </c>
    </row>
    <row r="196" spans="2:13" ht="22.9" customHeight="1">
      <c r="B196" s="468"/>
      <c r="C196" s="183"/>
      <c r="D196" s="183"/>
      <c r="E196" s="371" t="s">
        <v>4049</v>
      </c>
      <c r="F196" s="372" t="s">
        <v>4048</v>
      </c>
      <c r="G196" s="373"/>
      <c r="H196" s="374"/>
      <c r="I196" s="371"/>
      <c r="J196" s="371" t="s">
        <v>4044</v>
      </c>
      <c r="K196" s="386"/>
      <c r="L196" s="394" t="s">
        <v>5104</v>
      </c>
      <c r="M196" s="376" t="s">
        <v>4045</v>
      </c>
    </row>
    <row r="197" spans="2:13" ht="22.9" customHeight="1">
      <c r="B197" s="468"/>
      <c r="C197" s="183"/>
      <c r="D197" s="183"/>
      <c r="E197" s="323" t="s">
        <v>4050</v>
      </c>
      <c r="F197" s="323" t="s">
        <v>3882</v>
      </c>
      <c r="G197" s="324"/>
      <c r="H197" s="325"/>
      <c r="I197" s="323"/>
      <c r="J197" s="323" t="s">
        <v>4044</v>
      </c>
      <c r="K197" s="387"/>
      <c r="L197" s="393" t="s">
        <v>3877</v>
      </c>
      <c r="M197" s="326" t="s">
        <v>4045</v>
      </c>
    </row>
    <row r="198" spans="2:13" ht="22.9" customHeight="1">
      <c r="B198" s="468"/>
      <c r="C198" s="183"/>
      <c r="D198" s="183"/>
      <c r="E198" s="323" t="s">
        <v>4051</v>
      </c>
      <c r="F198" s="323" t="s">
        <v>4052</v>
      </c>
      <c r="G198" s="324"/>
      <c r="H198" s="325"/>
      <c r="I198" s="323"/>
      <c r="J198" s="323" t="s">
        <v>4053</v>
      </c>
      <c r="K198" s="387"/>
      <c r="L198" s="387"/>
      <c r="M198" s="327" t="s">
        <v>4054</v>
      </c>
    </row>
    <row r="199" spans="2:13" ht="22.9" customHeight="1">
      <c r="B199" s="468"/>
      <c r="C199" s="183"/>
      <c r="D199" s="183"/>
      <c r="E199" s="371" t="s">
        <v>4071</v>
      </c>
      <c r="F199" s="372" t="s">
        <v>4055</v>
      </c>
      <c r="G199" s="373"/>
      <c r="H199" s="374"/>
      <c r="I199" s="371"/>
      <c r="J199" s="371" t="s">
        <v>4044</v>
      </c>
      <c r="K199" s="386"/>
      <c r="L199" s="394" t="s">
        <v>5094</v>
      </c>
      <c r="M199" s="378" t="s">
        <v>5093</v>
      </c>
    </row>
    <row r="200" spans="2:13" ht="22.9" customHeight="1">
      <c r="B200" s="457"/>
      <c r="C200" s="184"/>
      <c r="D200" s="184"/>
      <c r="E200" s="198"/>
      <c r="F200" s="198"/>
      <c r="G200" s="202"/>
      <c r="H200" s="199"/>
      <c r="I200" s="329"/>
      <c r="J200" s="329"/>
      <c r="K200" s="388"/>
      <c r="L200" s="388"/>
      <c r="M200" s="199"/>
    </row>
    <row r="201" spans="2:13" ht="22.9" customHeight="1">
      <c r="B201" s="457" t="s">
        <v>5564</v>
      </c>
      <c r="C201" s="197" t="s">
        <v>3772</v>
      </c>
      <c r="D201" s="330" t="s">
        <v>5232</v>
      </c>
      <c r="E201" s="316" t="s">
        <v>3870</v>
      </c>
      <c r="F201" s="316" t="s">
        <v>3865</v>
      </c>
      <c r="G201" s="317"/>
      <c r="H201" s="318"/>
      <c r="I201" s="316"/>
      <c r="J201" s="316" t="s">
        <v>4044</v>
      </c>
      <c r="K201" s="390" t="s">
        <v>3941</v>
      </c>
      <c r="L201" s="390" t="s">
        <v>3871</v>
      </c>
      <c r="M201" s="319" t="s">
        <v>3948</v>
      </c>
    </row>
    <row r="202" spans="2:13" ht="22.9" customHeight="1">
      <c r="B202" s="458"/>
      <c r="C202" s="205"/>
      <c r="D202" s="183"/>
      <c r="E202" s="371" t="s">
        <v>3943</v>
      </c>
      <c r="F202" s="372" t="s">
        <v>3832</v>
      </c>
      <c r="G202" s="373"/>
      <c r="H202" s="374"/>
      <c r="I202" s="371"/>
      <c r="J202" s="366" t="s">
        <v>4044</v>
      </c>
      <c r="K202" s="386" t="s">
        <v>3945</v>
      </c>
      <c r="L202" s="386" t="s">
        <v>3946</v>
      </c>
      <c r="M202" s="375" t="s">
        <v>4073</v>
      </c>
    </row>
    <row r="203" spans="2:13" ht="22.9" customHeight="1">
      <c r="B203" s="458"/>
      <c r="C203" s="183"/>
      <c r="D203" s="183"/>
      <c r="E203" s="323" t="s">
        <v>3876</v>
      </c>
      <c r="F203" s="323" t="s">
        <v>3882</v>
      </c>
      <c r="G203" s="324"/>
      <c r="H203" s="325"/>
      <c r="I203" s="323"/>
      <c r="J203" s="316" t="s">
        <v>4044</v>
      </c>
      <c r="K203" s="387" t="s">
        <v>3876</v>
      </c>
      <c r="L203" s="387" t="s">
        <v>3877</v>
      </c>
      <c r="M203" s="328" t="s">
        <v>4073</v>
      </c>
    </row>
    <row r="204" spans="2:13" ht="22.9" customHeight="1">
      <c r="B204" s="458"/>
      <c r="C204" s="183"/>
      <c r="D204" s="183"/>
      <c r="E204" s="198"/>
      <c r="F204" s="198"/>
      <c r="G204" s="202"/>
      <c r="H204" s="199"/>
      <c r="I204" s="329"/>
      <c r="J204" s="329"/>
      <c r="K204" s="388"/>
      <c r="L204" s="388"/>
      <c r="M204" s="199"/>
    </row>
    <row r="205" spans="2:13" ht="22.9" customHeight="1">
      <c r="B205" s="458"/>
      <c r="C205" s="183"/>
      <c r="D205" s="183"/>
      <c r="E205" s="160"/>
      <c r="F205" s="160"/>
      <c r="G205" s="162"/>
      <c r="H205" s="161"/>
      <c r="I205" s="160"/>
      <c r="J205" s="160"/>
      <c r="K205" s="389"/>
      <c r="L205" s="389"/>
      <c r="M205" s="161"/>
    </row>
    <row r="206" spans="2:13" ht="22.9" customHeight="1">
      <c r="B206" s="458"/>
      <c r="C206" s="184"/>
      <c r="D206" s="184"/>
      <c r="E206" s="198"/>
      <c r="F206" s="198"/>
      <c r="G206" s="202"/>
      <c r="H206" s="199"/>
      <c r="I206" s="329"/>
      <c r="J206" s="329"/>
      <c r="K206" s="388"/>
      <c r="L206" s="388"/>
      <c r="M206" s="199"/>
    </row>
    <row r="207" spans="2:13" ht="22.9" customHeight="1">
      <c r="B207" s="456" t="s">
        <v>5565</v>
      </c>
      <c r="C207" s="197" t="s">
        <v>3730</v>
      </c>
      <c r="D207" s="330" t="s">
        <v>5622</v>
      </c>
      <c r="E207" s="366" t="s">
        <v>5154</v>
      </c>
      <c r="F207" s="367" t="s">
        <v>5246</v>
      </c>
      <c r="G207" s="368">
        <v>1</v>
      </c>
      <c r="H207" s="369"/>
      <c r="I207" s="366"/>
      <c r="J207" s="366" t="s">
        <v>5156</v>
      </c>
      <c r="K207" s="385"/>
      <c r="L207" s="385" t="s">
        <v>5155</v>
      </c>
      <c r="M207" s="375" t="s">
        <v>3948</v>
      </c>
    </row>
    <row r="208" spans="2:13" ht="22.9" customHeight="1">
      <c r="B208" s="465"/>
      <c r="C208" s="183"/>
      <c r="D208" s="183"/>
      <c r="E208" s="323"/>
      <c r="F208" s="365"/>
      <c r="G208" s="324"/>
      <c r="H208" s="325"/>
      <c r="I208" s="323"/>
      <c r="J208" s="316"/>
      <c r="K208" s="387"/>
      <c r="L208" s="387"/>
      <c r="M208" s="328"/>
    </row>
    <row r="209" spans="2:13" ht="22.9" customHeight="1">
      <c r="B209" s="465"/>
      <c r="C209" s="183"/>
      <c r="D209" s="183"/>
      <c r="E209" s="323" t="s">
        <v>5152</v>
      </c>
      <c r="F209" s="323" t="s">
        <v>5153</v>
      </c>
      <c r="G209" s="324"/>
      <c r="H209" s="325"/>
      <c r="I209" s="323"/>
      <c r="J209" s="316" t="s">
        <v>4044</v>
      </c>
      <c r="K209" s="387"/>
      <c r="L209" s="387" t="s">
        <v>4976</v>
      </c>
      <c r="M209" s="326" t="s">
        <v>3948</v>
      </c>
    </row>
    <row r="210" spans="2:13" ht="22.9" customHeight="1">
      <c r="B210" s="465"/>
      <c r="C210" s="183"/>
      <c r="D210" s="183"/>
      <c r="E210" s="323" t="s">
        <v>5151</v>
      </c>
      <c r="F210" s="323" t="s">
        <v>3839</v>
      </c>
      <c r="G210" s="324"/>
      <c r="H210" s="325"/>
      <c r="I210" s="323"/>
      <c r="J210" s="316" t="s">
        <v>4044</v>
      </c>
      <c r="K210" s="387"/>
      <c r="L210" s="387" t="s">
        <v>3873</v>
      </c>
      <c r="M210" s="326" t="s">
        <v>3948</v>
      </c>
    </row>
    <row r="211" spans="2:13" ht="22.9" customHeight="1">
      <c r="B211" s="465"/>
      <c r="C211" s="183"/>
      <c r="D211" s="183"/>
      <c r="E211" s="198"/>
      <c r="F211" s="198"/>
      <c r="G211" s="202"/>
      <c r="H211" s="199"/>
      <c r="I211" s="329"/>
      <c r="J211" s="329"/>
      <c r="K211" s="388"/>
      <c r="L211" s="388"/>
      <c r="M211" s="199"/>
    </row>
    <row r="212" spans="2:13" ht="22.9" customHeight="1">
      <c r="B212" s="465"/>
      <c r="C212" s="183"/>
      <c r="D212" s="183"/>
      <c r="E212" s="160"/>
      <c r="F212" s="160"/>
      <c r="G212" s="162"/>
      <c r="H212" s="161"/>
      <c r="I212" s="160"/>
      <c r="J212" s="160"/>
      <c r="K212" s="389"/>
      <c r="L212" s="389"/>
      <c r="M212" s="161"/>
    </row>
    <row r="213" spans="2:13" ht="22.9" customHeight="1">
      <c r="B213" s="465"/>
      <c r="C213" s="183"/>
      <c r="D213" s="183"/>
      <c r="E213" s="160"/>
      <c r="F213" s="160"/>
      <c r="G213" s="162"/>
      <c r="H213" s="161"/>
      <c r="I213" s="160"/>
      <c r="J213" s="160"/>
      <c r="K213" s="389"/>
      <c r="L213" s="389"/>
      <c r="M213" s="164"/>
    </row>
    <row r="214" spans="2:13" ht="22.9" customHeight="1">
      <c r="B214" s="465"/>
      <c r="C214" s="183"/>
      <c r="D214" s="183"/>
      <c r="E214" s="198"/>
      <c r="F214" s="198"/>
      <c r="G214" s="202"/>
      <c r="H214" s="199"/>
      <c r="I214" s="329"/>
      <c r="J214" s="329"/>
      <c r="K214" s="388"/>
      <c r="L214" s="388"/>
      <c r="M214" s="199"/>
    </row>
    <row r="215" spans="2:13" ht="22.9" customHeight="1">
      <c r="B215" s="465"/>
      <c r="C215" s="184"/>
      <c r="D215" s="184"/>
      <c r="E215" s="198"/>
      <c r="F215" s="198"/>
      <c r="G215" s="202"/>
      <c r="H215" s="199"/>
      <c r="I215" s="329"/>
      <c r="J215" s="329"/>
      <c r="K215" s="388"/>
      <c r="L215" s="388"/>
      <c r="M215" s="199"/>
    </row>
    <row r="216" spans="2:13" ht="22.9" customHeight="1">
      <c r="B216" s="457" t="s">
        <v>5566</v>
      </c>
      <c r="C216" s="197" t="s">
        <v>5327</v>
      </c>
      <c r="D216" s="330" t="s">
        <v>5332</v>
      </c>
      <c r="E216" s="316"/>
      <c r="F216" s="316"/>
      <c r="G216" s="317"/>
      <c r="H216" s="318"/>
      <c r="I216" s="316"/>
      <c r="J216" s="316"/>
      <c r="K216" s="390"/>
      <c r="L216" s="390"/>
      <c r="M216" s="319"/>
    </row>
    <row r="217" spans="2:13" ht="22.9" customHeight="1">
      <c r="B217" s="458"/>
      <c r="C217" s="205"/>
      <c r="D217" s="183"/>
      <c r="E217" s="371" t="s">
        <v>5328</v>
      </c>
      <c r="F217" s="372" t="s">
        <v>5329</v>
      </c>
      <c r="G217" s="373">
        <v>1</v>
      </c>
      <c r="H217" s="374"/>
      <c r="I217" s="371"/>
      <c r="J217" s="366" t="s">
        <v>4044</v>
      </c>
      <c r="K217" s="386"/>
      <c r="L217" s="386" t="s">
        <v>5330</v>
      </c>
      <c r="M217" s="375" t="s">
        <v>5331</v>
      </c>
    </row>
    <row r="218" spans="2:13" ht="22.9" customHeight="1">
      <c r="B218" s="458"/>
      <c r="C218" s="183"/>
      <c r="D218" s="183"/>
      <c r="E218" s="198"/>
      <c r="F218" s="198"/>
      <c r="G218" s="202"/>
      <c r="H218" s="199"/>
      <c r="I218" s="329"/>
      <c r="J218" s="329"/>
      <c r="K218" s="388"/>
      <c r="L218" s="388"/>
      <c r="M218" s="199"/>
    </row>
    <row r="219" spans="2:13" ht="22.9" customHeight="1">
      <c r="B219" s="458"/>
      <c r="C219" s="183"/>
      <c r="D219" s="183"/>
      <c r="E219" s="160"/>
      <c r="F219" s="160"/>
      <c r="G219" s="162"/>
      <c r="H219" s="161"/>
      <c r="I219" s="160"/>
      <c r="J219" s="160"/>
      <c r="K219" s="389"/>
      <c r="L219" s="389"/>
      <c r="M219" s="161"/>
    </row>
    <row r="220" spans="2:13" ht="22.9" customHeight="1">
      <c r="B220" s="458"/>
      <c r="C220" s="184"/>
      <c r="D220" s="184"/>
      <c r="E220" s="198"/>
      <c r="F220" s="198"/>
      <c r="G220" s="202"/>
      <c r="H220" s="199"/>
      <c r="I220" s="329"/>
      <c r="J220" s="329"/>
      <c r="K220" s="388"/>
      <c r="L220" s="388"/>
      <c r="M220" s="199"/>
    </row>
    <row r="221" spans="2:13" ht="22.9" customHeight="1">
      <c r="B221" s="456" t="s">
        <v>5298</v>
      </c>
      <c r="C221" s="197" t="s">
        <v>5319</v>
      </c>
      <c r="D221" s="330" t="s">
        <v>5299</v>
      </c>
      <c r="E221" s="316"/>
      <c r="F221" s="316"/>
      <c r="G221" s="317"/>
      <c r="H221" s="318"/>
      <c r="I221" s="316"/>
      <c r="J221" s="316"/>
      <c r="K221" s="390"/>
      <c r="L221" s="390"/>
      <c r="M221" s="319"/>
    </row>
    <row r="222" spans="2:13" ht="22.9" customHeight="1">
      <c r="B222" s="465"/>
      <c r="C222" s="205" t="s">
        <v>5320</v>
      </c>
      <c r="D222" s="183"/>
      <c r="E222" s="160" t="s">
        <v>5316</v>
      </c>
      <c r="F222" s="160" t="s">
        <v>5302</v>
      </c>
      <c r="G222" s="162">
        <v>1.5</v>
      </c>
      <c r="H222" s="161" t="s">
        <v>5307</v>
      </c>
      <c r="I222" s="160"/>
      <c r="J222" s="160"/>
      <c r="K222" s="389"/>
      <c r="L222" s="389"/>
      <c r="M222" s="161"/>
    </row>
    <row r="223" spans="2:13" ht="22.9" customHeight="1">
      <c r="B223" s="465"/>
      <c r="C223" s="183"/>
      <c r="D223" s="183"/>
      <c r="E223" s="160"/>
      <c r="F223" s="160" t="s">
        <v>5303</v>
      </c>
      <c r="G223" s="162">
        <v>3</v>
      </c>
      <c r="H223" s="161" t="s">
        <v>5307</v>
      </c>
      <c r="I223" s="160"/>
      <c r="J223" s="160"/>
      <c r="K223" s="389"/>
      <c r="L223" s="389"/>
      <c r="M223" s="161"/>
    </row>
    <row r="224" spans="2:13" ht="22.9" customHeight="1">
      <c r="B224" s="465"/>
      <c r="C224" s="183"/>
      <c r="D224" s="183"/>
      <c r="E224" s="160" t="s">
        <v>5316</v>
      </c>
      <c r="F224" s="160" t="s">
        <v>5304</v>
      </c>
      <c r="G224" s="162">
        <v>2</v>
      </c>
      <c r="H224" s="161" t="s">
        <v>5307</v>
      </c>
      <c r="I224" s="160"/>
      <c r="J224" s="160"/>
      <c r="K224" s="389"/>
      <c r="L224" s="389"/>
      <c r="M224" s="161"/>
    </row>
    <row r="225" spans="2:13" ht="22.9" customHeight="1">
      <c r="B225" s="465"/>
      <c r="C225" s="205"/>
      <c r="D225" s="183"/>
      <c r="E225" s="160" t="s">
        <v>5315</v>
      </c>
      <c r="F225" s="160" t="s">
        <v>5305</v>
      </c>
      <c r="G225" s="162">
        <v>1.5</v>
      </c>
      <c r="H225" s="161" t="s">
        <v>5308</v>
      </c>
      <c r="I225" s="160"/>
      <c r="J225" s="160"/>
      <c r="K225" s="389"/>
      <c r="L225" s="389"/>
      <c r="M225" s="161"/>
    </row>
    <row r="226" spans="2:13" ht="22.9" customHeight="1">
      <c r="B226" s="465"/>
      <c r="C226" s="205"/>
      <c r="D226" s="183"/>
      <c r="E226" s="160" t="s">
        <v>5314</v>
      </c>
      <c r="F226" s="160" t="s">
        <v>5306</v>
      </c>
      <c r="G226" s="162">
        <v>2</v>
      </c>
      <c r="H226" s="161" t="s">
        <v>5307</v>
      </c>
      <c r="I226" s="160"/>
      <c r="J226" s="160"/>
      <c r="K226" s="389"/>
      <c r="L226" s="389"/>
      <c r="M226" s="161"/>
    </row>
    <row r="227" spans="2:13" ht="22.9" customHeight="1">
      <c r="B227" s="465"/>
      <c r="C227" s="205" t="s">
        <v>5300</v>
      </c>
      <c r="D227" s="183"/>
      <c r="E227" s="160" t="s">
        <v>5313</v>
      </c>
      <c r="F227" s="160" t="s">
        <v>3878</v>
      </c>
      <c r="G227" s="162">
        <v>0.15</v>
      </c>
      <c r="H227" s="161" t="s">
        <v>5309</v>
      </c>
      <c r="I227" s="160"/>
      <c r="J227" s="160"/>
      <c r="K227" s="389"/>
      <c r="L227" s="389"/>
      <c r="M227" s="161"/>
    </row>
    <row r="228" spans="2:13" ht="22.9" customHeight="1">
      <c r="B228" s="465"/>
      <c r="C228" s="205" t="s">
        <v>5301</v>
      </c>
      <c r="D228" s="183"/>
      <c r="E228" s="160" t="s">
        <v>5312</v>
      </c>
      <c r="F228" s="160" t="s">
        <v>5310</v>
      </c>
      <c r="G228" s="193">
        <f>SQRT(G223^2+G225^2)</f>
        <v>3.3541019662496847</v>
      </c>
      <c r="H228" s="161"/>
      <c r="I228" s="160"/>
      <c r="J228" s="160"/>
      <c r="K228" s="389"/>
      <c r="L228" s="389"/>
      <c r="M228" s="161" t="s">
        <v>5311</v>
      </c>
    </row>
    <row r="229" spans="2:13" ht="22.9" customHeight="1">
      <c r="B229" s="465"/>
      <c r="C229" s="205"/>
      <c r="D229" s="183"/>
      <c r="E229" s="160" t="s">
        <v>5318</v>
      </c>
      <c r="F229" s="160"/>
      <c r="G229" s="193"/>
      <c r="H229" s="161"/>
      <c r="I229" s="160"/>
      <c r="J229" s="160"/>
      <c r="K229" s="389"/>
      <c r="L229" s="389"/>
      <c r="M229" s="161" t="s">
        <v>5317</v>
      </c>
    </row>
    <row r="230" spans="2:13" ht="22.9" customHeight="1">
      <c r="B230" s="465"/>
      <c r="C230" s="205"/>
      <c r="D230" s="183"/>
      <c r="E230" s="160" t="s">
        <v>3862</v>
      </c>
      <c r="F230" s="160" t="s">
        <v>3886</v>
      </c>
      <c r="G230" s="162">
        <v>0.12</v>
      </c>
      <c r="H230" s="161"/>
      <c r="I230" s="160" t="s">
        <v>3881</v>
      </c>
      <c r="J230" s="160"/>
      <c r="K230" s="389"/>
      <c r="L230" s="389"/>
      <c r="M230" s="161"/>
    </row>
    <row r="231" spans="2:13" ht="22.9" customHeight="1">
      <c r="B231" s="465"/>
      <c r="C231" s="205"/>
      <c r="D231" s="183"/>
      <c r="E231" s="160" t="s">
        <v>5321</v>
      </c>
      <c r="F231" s="160" t="s">
        <v>5322</v>
      </c>
      <c r="G231" s="162">
        <v>2</v>
      </c>
      <c r="H231" s="161"/>
      <c r="I231" s="160"/>
      <c r="J231" s="160"/>
      <c r="K231" s="389"/>
      <c r="L231" s="389"/>
      <c r="M231" s="161"/>
    </row>
    <row r="232" spans="2:13" ht="22.9" customHeight="1">
      <c r="B232" s="465"/>
      <c r="C232" s="184"/>
      <c r="D232" s="184"/>
      <c r="E232" s="198"/>
      <c r="F232" s="198"/>
      <c r="G232" s="202"/>
      <c r="H232" s="199"/>
      <c r="I232" s="329"/>
      <c r="J232" s="329"/>
      <c r="K232" s="388"/>
      <c r="L232" s="388"/>
      <c r="M232" s="199"/>
    </row>
    <row r="233" spans="2:13" ht="22.9" customHeight="1">
      <c r="B233" s="457" t="s">
        <v>5567</v>
      </c>
      <c r="C233" s="197" t="s">
        <v>3731</v>
      </c>
      <c r="D233" s="330" t="s">
        <v>5636</v>
      </c>
      <c r="E233" s="371" t="s">
        <v>3874</v>
      </c>
      <c r="F233" s="372" t="s">
        <v>3836</v>
      </c>
      <c r="G233" s="373"/>
      <c r="H233" s="374"/>
      <c r="I233" s="371"/>
      <c r="J233" s="366" t="s">
        <v>4044</v>
      </c>
      <c r="K233" s="386"/>
      <c r="L233" s="386" t="s">
        <v>3837</v>
      </c>
      <c r="M233" s="375" t="s">
        <v>3948</v>
      </c>
    </row>
    <row r="234" spans="2:13" ht="22.9" customHeight="1">
      <c r="B234" s="458"/>
      <c r="C234" s="205" t="s">
        <v>5369</v>
      </c>
      <c r="D234" s="183"/>
      <c r="E234" s="160"/>
      <c r="F234" s="160"/>
      <c r="G234" s="162"/>
      <c r="H234" s="161"/>
      <c r="I234" s="160"/>
      <c r="J234" s="160"/>
      <c r="K234" s="389"/>
      <c r="L234" s="389"/>
      <c r="M234" s="161"/>
    </row>
    <row r="235" spans="2:13" ht="22.9" customHeight="1">
      <c r="B235" s="458"/>
      <c r="C235" s="184"/>
      <c r="D235" s="184"/>
      <c r="E235" s="198"/>
      <c r="F235" s="198"/>
      <c r="G235" s="202"/>
      <c r="H235" s="199"/>
      <c r="I235" s="329"/>
      <c r="J235" s="329"/>
      <c r="K235" s="388"/>
      <c r="L235" s="388"/>
      <c r="M235" s="199"/>
    </row>
    <row r="236" spans="2:13" ht="22.9" customHeight="1">
      <c r="B236" s="457" t="s">
        <v>5535</v>
      </c>
      <c r="C236" s="205" t="s">
        <v>5549</v>
      </c>
      <c r="D236" s="331" t="s">
        <v>5547</v>
      </c>
      <c r="E236" s="371" t="s">
        <v>3874</v>
      </c>
      <c r="F236" s="372" t="s">
        <v>3836</v>
      </c>
      <c r="G236" s="373"/>
      <c r="H236" s="374"/>
      <c r="I236" s="371"/>
      <c r="J236" s="366" t="s">
        <v>5545</v>
      </c>
      <c r="K236" s="386"/>
      <c r="L236" s="386" t="s">
        <v>5546</v>
      </c>
      <c r="M236" s="375" t="s">
        <v>3948</v>
      </c>
    </row>
    <row r="237" spans="2:13" ht="22.9" customHeight="1">
      <c r="B237" s="458"/>
      <c r="C237" s="205"/>
      <c r="D237" s="183"/>
      <c r="E237" s="160"/>
      <c r="F237" s="160"/>
      <c r="G237" s="162"/>
      <c r="H237" s="161"/>
      <c r="I237" s="160"/>
      <c r="J237" s="160"/>
      <c r="K237" s="389"/>
      <c r="L237" s="389"/>
      <c r="M237" s="161"/>
    </row>
    <row r="238" spans="2:13" ht="22.9" customHeight="1">
      <c r="B238" s="458"/>
      <c r="C238" s="184"/>
      <c r="D238" s="184"/>
      <c r="E238" s="198"/>
      <c r="F238" s="198"/>
      <c r="G238" s="202"/>
      <c r="H238" s="199"/>
      <c r="I238" s="329"/>
      <c r="J238" s="329"/>
      <c r="K238" s="388"/>
      <c r="L238" s="388"/>
      <c r="M238" s="199"/>
    </row>
    <row r="239" spans="2:13" ht="22.9" customHeight="1">
      <c r="B239" s="458"/>
      <c r="C239" s="205" t="s">
        <v>5550</v>
      </c>
      <c r="D239" s="331" t="s">
        <v>5548</v>
      </c>
      <c r="E239" s="371" t="s">
        <v>3874</v>
      </c>
      <c r="F239" s="372" t="s">
        <v>3836</v>
      </c>
      <c r="G239" s="373"/>
      <c r="H239" s="374"/>
      <c r="I239" s="371"/>
      <c r="J239" s="366" t="s">
        <v>4044</v>
      </c>
      <c r="K239" s="386"/>
      <c r="L239" s="386" t="s">
        <v>3837</v>
      </c>
      <c r="M239" s="375" t="s">
        <v>3948</v>
      </c>
    </row>
    <row r="240" spans="2:13" ht="22.9" customHeight="1">
      <c r="B240" s="458"/>
      <c r="C240" s="183"/>
      <c r="D240" s="183"/>
      <c r="E240" s="160"/>
      <c r="F240" s="160"/>
      <c r="G240" s="162"/>
      <c r="H240" s="161"/>
      <c r="I240" s="160"/>
      <c r="J240" s="160"/>
      <c r="K240" s="389"/>
      <c r="L240" s="389"/>
      <c r="M240" s="161"/>
    </row>
    <row r="241" spans="2:13" ht="22.9" customHeight="1">
      <c r="B241" s="458"/>
      <c r="C241" s="184"/>
      <c r="D241" s="184"/>
      <c r="E241" s="198"/>
      <c r="F241" s="198"/>
      <c r="G241" s="202"/>
      <c r="H241" s="199"/>
      <c r="I241" s="329"/>
      <c r="J241" s="329"/>
      <c r="K241" s="388"/>
      <c r="L241" s="388"/>
      <c r="M241" s="199"/>
    </row>
    <row r="242" spans="2:13" ht="22.9" customHeight="1">
      <c r="B242" s="458"/>
      <c r="C242" s="205" t="s">
        <v>5538</v>
      </c>
      <c r="D242" s="331" t="s">
        <v>5539</v>
      </c>
      <c r="E242" s="371" t="s">
        <v>5537</v>
      </c>
      <c r="F242" s="372" t="s">
        <v>5536</v>
      </c>
      <c r="G242" s="373"/>
      <c r="H242" s="374"/>
      <c r="I242" s="371"/>
      <c r="J242" s="366" t="s">
        <v>4044</v>
      </c>
      <c r="K242" s="386"/>
      <c r="L242" s="386" t="s">
        <v>5537</v>
      </c>
      <c r="M242" s="375" t="s">
        <v>3948</v>
      </c>
    </row>
    <row r="243" spans="2:13" ht="22.9" customHeight="1">
      <c r="B243" s="458"/>
      <c r="C243" s="183"/>
      <c r="D243" s="183"/>
      <c r="E243" s="160"/>
      <c r="F243" s="160"/>
      <c r="G243" s="162"/>
      <c r="H243" s="161"/>
      <c r="I243" s="160"/>
      <c r="J243" s="160"/>
      <c r="K243" s="389"/>
      <c r="L243" s="389"/>
      <c r="M243" s="161"/>
    </row>
    <row r="244" spans="2:13" ht="22.9" customHeight="1">
      <c r="B244" s="458"/>
      <c r="C244" s="184"/>
      <c r="D244" s="184"/>
      <c r="E244" s="198"/>
      <c r="F244" s="198"/>
      <c r="G244" s="202"/>
      <c r="H244" s="199"/>
      <c r="I244" s="329"/>
      <c r="J244" s="329"/>
      <c r="K244" s="388"/>
      <c r="L244" s="388"/>
      <c r="M244" s="199"/>
    </row>
    <row r="245" spans="2:13" ht="22.9" customHeight="1">
      <c r="B245" s="458"/>
      <c r="C245" s="183"/>
      <c r="D245" s="183"/>
      <c r="E245" s="198"/>
      <c r="F245" s="198"/>
      <c r="G245" s="202"/>
      <c r="H245" s="199"/>
      <c r="I245" s="329"/>
      <c r="J245" s="329"/>
      <c r="K245" s="388"/>
      <c r="L245" s="388"/>
      <c r="M245" s="199"/>
    </row>
    <row r="246" spans="2:13" ht="22.9" customHeight="1">
      <c r="B246" s="458"/>
      <c r="C246" s="183"/>
      <c r="D246" s="183"/>
      <c r="E246" s="198"/>
      <c r="F246" s="198"/>
      <c r="G246" s="202"/>
      <c r="H246" s="199"/>
      <c r="I246" s="329"/>
      <c r="J246" s="329"/>
      <c r="K246" s="388"/>
      <c r="L246" s="388"/>
      <c r="M246" s="199"/>
    </row>
    <row r="247" spans="2:13" ht="22.9" customHeight="1">
      <c r="B247" s="458"/>
      <c r="C247" s="184"/>
      <c r="D247" s="184"/>
      <c r="E247" s="198"/>
      <c r="F247" s="198"/>
      <c r="G247" s="202"/>
      <c r="H247" s="199"/>
      <c r="I247" s="329"/>
      <c r="J247" s="329"/>
      <c r="K247" s="388"/>
      <c r="L247" s="388"/>
      <c r="M247" s="199"/>
    </row>
    <row r="248" spans="2:13">
      <c r="F248" s="97"/>
    </row>
    <row r="249" spans="2:13">
      <c r="F249" s="97"/>
    </row>
  </sheetData>
  <mergeCells count="15">
    <mergeCell ref="B4:B23"/>
    <mergeCell ref="B236:B247"/>
    <mergeCell ref="I2:J2"/>
    <mergeCell ref="G2:H2"/>
    <mergeCell ref="G3:H3"/>
    <mergeCell ref="B43:B53"/>
    <mergeCell ref="B24:B42"/>
    <mergeCell ref="B233:B235"/>
    <mergeCell ref="B221:B232"/>
    <mergeCell ref="B201:B206"/>
    <mergeCell ref="B207:B215"/>
    <mergeCell ref="B146:B165"/>
    <mergeCell ref="B166:B200"/>
    <mergeCell ref="B216:B220"/>
    <mergeCell ref="B54:B14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16" sqref="E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5058</v>
      </c>
      <c r="D2" s="29" t="s">
        <v>5054</v>
      </c>
      <c r="E2" s="29" t="s">
        <v>5529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38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4773</v>
      </c>
      <c r="D4" s="61"/>
      <c r="E4" s="61"/>
      <c r="F4" s="21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4739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35"/>
      <c r="C6" s="336" t="s">
        <v>5105</v>
      </c>
      <c r="D6" s="334" t="s">
        <v>5005</v>
      </c>
      <c r="E6" s="180" t="s">
        <v>4911</v>
      </c>
      <c r="F6" s="123" t="s">
        <v>4905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4725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3936</v>
      </c>
      <c r="AE7" s="179" t="s">
        <v>3970</v>
      </c>
      <c r="AF7" s="180">
        <v>115.959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4726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3936</v>
      </c>
      <c r="AE8" s="179" t="s">
        <v>3966</v>
      </c>
      <c r="AF8" s="180">
        <v>115.959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4743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35"/>
      <c r="C11" s="336" t="s">
        <v>5105</v>
      </c>
      <c r="D11" s="334" t="s">
        <v>5005</v>
      </c>
      <c r="E11" s="180" t="s">
        <v>4911</v>
      </c>
      <c r="F11" s="123" t="s">
        <v>4253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4727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4725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3936</v>
      </c>
      <c r="AE12" s="179" t="s">
        <v>3938</v>
      </c>
      <c r="AF12" s="180"/>
      <c r="AG12" s="180" t="s">
        <v>3909</v>
      </c>
      <c r="AH12" s="33"/>
    </row>
    <row r="13" spans="2:34" ht="49.9" customHeight="1">
      <c r="B13" s="4"/>
      <c r="C13" s="32"/>
      <c r="D13" s="32"/>
      <c r="E13" s="32"/>
      <c r="F13" s="31" t="s">
        <v>4726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3936</v>
      </c>
      <c r="AE13" s="179" t="s">
        <v>3938</v>
      </c>
      <c r="AF13" s="180"/>
      <c r="AG13" s="180" t="s">
        <v>3909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35"/>
      <c r="C16" s="336" t="s">
        <v>5105</v>
      </c>
      <c r="D16" s="334" t="s">
        <v>5005</v>
      </c>
      <c r="E16" s="180" t="s">
        <v>4911</v>
      </c>
      <c r="F16" s="123" t="s">
        <v>4729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4730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3935</v>
      </c>
      <c r="AE17" s="179" t="s">
        <v>3966</v>
      </c>
      <c r="AF17" s="196"/>
      <c r="AG17" s="180" t="s">
        <v>3939</v>
      </c>
      <c r="AH17" s="33"/>
    </row>
    <row r="18" spans="2:34" ht="49.9" customHeight="1">
      <c r="B18" s="4"/>
      <c r="C18" s="32"/>
      <c r="D18" s="32"/>
      <c r="E18" s="32"/>
      <c r="F18" s="31" t="s">
        <v>4731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3935</v>
      </c>
      <c r="AE18" s="179" t="s">
        <v>3970</v>
      </c>
      <c r="AF18" s="180"/>
      <c r="AG18" s="180" t="s">
        <v>3939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4744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35"/>
      <c r="C21" s="336" t="s">
        <v>5105</v>
      </c>
      <c r="D21" s="334" t="s">
        <v>5005</v>
      </c>
      <c r="E21" s="180" t="s">
        <v>4911</v>
      </c>
      <c r="F21" s="123" t="s">
        <v>4732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3958</v>
      </c>
      <c r="AE22" s="179" t="s">
        <v>3938</v>
      </c>
      <c r="AF22" s="180"/>
      <c r="AG22" s="180" t="s">
        <v>3940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442" t="s">
        <v>5768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35"/>
      <c r="C25" s="336" t="s">
        <v>3731</v>
      </c>
      <c r="D25" s="334" t="s">
        <v>5025</v>
      </c>
      <c r="E25" s="180" t="s">
        <v>5772</v>
      </c>
      <c r="F25" s="436" t="s">
        <v>5769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3959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471" t="s">
        <v>5767</v>
      </c>
      <c r="F26" s="31" t="s">
        <v>5765</v>
      </c>
      <c r="G26" s="125" t="s">
        <v>2359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Tile Work</v>
      </c>
      <c r="L26" s="126" t="str">
        <f>VLOOKUP($G26,'WM-AR'!$A$7:$AK$1630,8,FALSE)</f>
        <v>Floor Tile</v>
      </c>
      <c r="M26" s="126" t="str">
        <f>VLOOKUP($G26,'WM-AR'!$A$7:$AK$1630,10,FALSE)</f>
        <v>Ceramic Tile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Non-Slip Type, w/ Mortar Bond Coat or Adhesive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Tile Size=W(  )mm x L(  )mm x THK(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5763</v>
      </c>
      <c r="AE26" s="179" t="s">
        <v>3938</v>
      </c>
      <c r="AF26" s="180"/>
      <c r="AG26" s="180" t="s">
        <v>3834</v>
      </c>
      <c r="AH26" s="33" t="s">
        <v>5085</v>
      </c>
    </row>
    <row r="27" spans="2:34" ht="49.9" customHeight="1">
      <c r="B27" s="4"/>
      <c r="C27" s="12"/>
      <c r="D27" s="12"/>
      <c r="E27" s="472"/>
      <c r="F27" s="31" t="s">
        <v>5764</v>
      </c>
      <c r="G27" s="125" t="s">
        <v>2374</v>
      </c>
      <c r="H27" s="126"/>
      <c r="I27" s="126" t="str">
        <f>VLOOKUP($G27,'WM-AR'!$A$7:$AK$1630,34,FALSE)</f>
        <v>M</v>
      </c>
      <c r="J27" s="126" t="str">
        <f>VLOOKUP($G27,'WM-AR'!$A$7:$AK$1630,4,FALSE)</f>
        <v>Finishing Work</v>
      </c>
      <c r="K27" s="126" t="str">
        <f>VLOOKUP($G27,'WM-AR'!$A$7:$AK$1630,6,FALSE)</f>
        <v>Tile Work</v>
      </c>
      <c r="L27" s="126" t="str">
        <f>VLOOKUP($G27,'WM-AR'!$A$7:$AK$1630,8,FALSE)</f>
        <v>Skirt Tile</v>
      </c>
      <c r="M27" s="126" t="str">
        <f>VLOOKUP($G27,'WM-AR'!$A$7:$AK$1630,10,FALSE)</f>
        <v>Unglazed Ceramic Tile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Mortar Bond Coat or Adhesive</v>
      </c>
      <c r="S27" s="126">
        <f>VLOOKUP($G27,'WM-AR'!$A$7:$AK$1630,22,FALSE)</f>
        <v>0</v>
      </c>
      <c r="T27" s="126" t="str">
        <f>VLOOKUP($G27,'WM-AR'!$A$7:$AK$1630,24,FALSE)</f>
        <v>H&lt;150mm</v>
      </c>
      <c r="U27" s="126">
        <f>VLOOKUP($G27,'WM-AR'!$A$7:$AK$1630,25,FALSE)</f>
        <v>0</v>
      </c>
      <c r="V27" s="126" t="str">
        <f>VLOOKUP($G27,'WM-AR'!$A$7:$AK$1630,26,FALSE)</f>
        <v>H=(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5716</v>
      </c>
      <c r="AE27" s="179" t="s">
        <v>5766</v>
      </c>
      <c r="AF27" s="180"/>
      <c r="AG27" s="180" t="s">
        <v>3863</v>
      </c>
      <c r="AH27" s="33" t="s">
        <v>5085</v>
      </c>
    </row>
    <row r="28" spans="2:34" ht="49.9" customHeight="1">
      <c r="B28" s="4"/>
      <c r="C28" s="35"/>
      <c r="D28" s="35"/>
      <c r="E28" s="472"/>
      <c r="F28" s="31" t="s">
        <v>3663</v>
      </c>
      <c r="G28" s="125" t="s">
        <v>2351</v>
      </c>
      <c r="H28" s="126"/>
      <c r="I28" s="126" t="str">
        <f>VLOOKUP($G28,'WM-AR'!$A$7:$AK$1630,34,FALSE)</f>
        <v>M2</v>
      </c>
      <c r="J28" s="126" t="str">
        <f>VLOOKUP($G28,'WM-AR'!$A$7:$AK$1630,4,FALSE)</f>
        <v>Finishing Work</v>
      </c>
      <c r="K28" s="126" t="str">
        <f>VLOOKUP($G28,'WM-AR'!$A$7:$AK$1630,6,FALSE)</f>
        <v>Tile Work</v>
      </c>
      <c r="L28" s="126" t="str">
        <f>VLOOKUP($G28,'WM-AR'!$A$7:$AK$1630,8,FALSE)</f>
        <v>Wall Tile</v>
      </c>
      <c r="M28" s="126" t="str">
        <f>VLOOKUP($G28,'WM-AR'!$A$7:$AK$1630,10,FALSE)</f>
        <v>Glazed Ceramic Tile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w/ Mortar Bond Coat or Adhesive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 t="str">
        <f>VLOOKUP($G28,'WM-AR'!$A$7:$AK$1630,26,FALSE)</f>
        <v>Tile Size=W(  )mm x L(  )mm x THK(  )mm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3663</v>
      </c>
      <c r="AE28" s="179" t="s">
        <v>5775</v>
      </c>
      <c r="AF28" s="180"/>
      <c r="AG28" s="180" t="s">
        <v>3835</v>
      </c>
      <c r="AH28" s="34"/>
    </row>
    <row r="29" spans="2:34" ht="49.9" customHeight="1">
      <c r="B29" s="4"/>
      <c r="C29" s="12"/>
      <c r="D29" s="12"/>
      <c r="E29" s="472"/>
      <c r="F29" s="31" t="s">
        <v>5770</v>
      </c>
      <c r="G29" s="125" t="s">
        <v>2408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Waterproofing Work</v>
      </c>
      <c r="L29" s="126" t="str">
        <f>VLOOKUP($G29,'WM-AR'!$A$7:$AK$1630,8,FALSE)</f>
        <v>Liquid Waterproofing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 t="str">
        <f>VLOOKUP($G29,'WM-AR'!$A$7:$AK$1630,18,FALSE)</f>
        <v>for Internal Floor Area</v>
      </c>
      <c r="R29" s="126" t="str">
        <f>VLOOKUP($G29,'WM-AR'!$A$7:$AK$1630,20,FALSE)</f>
        <v>Min. 2 Coats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3938</v>
      </c>
      <c r="AF29" s="180"/>
      <c r="AG29" s="180" t="s">
        <v>3834</v>
      </c>
      <c r="AH29" s="33" t="s">
        <v>5085</v>
      </c>
    </row>
    <row r="30" spans="2:34" ht="49.9" customHeight="1">
      <c r="B30" s="4"/>
      <c r="C30" s="12"/>
      <c r="D30" s="12"/>
      <c r="E30" s="473"/>
      <c r="F30" s="31" t="s">
        <v>5771</v>
      </c>
      <c r="G30" s="125" t="s">
        <v>2410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Waterproofing Work</v>
      </c>
      <c r="L30" s="126" t="str">
        <f>VLOOKUP($G30,'WM-AR'!$A$7:$AK$1630,8,FALSE)</f>
        <v>Liquid Waterproofing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 t="str">
        <f>VLOOKUP($G30,'WM-AR'!$A$7:$AK$1630,18,FALSE)</f>
        <v>for Internal Wall Area</v>
      </c>
      <c r="R30" s="126" t="str">
        <f>VLOOKUP($G30,'WM-AR'!$A$7:$AK$1630,20,FALSE)</f>
        <v>Min. 2 Coats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5775</v>
      </c>
      <c r="AF30" s="180"/>
      <c r="AG30" s="180" t="s">
        <v>3835</v>
      </c>
      <c r="AH30" s="33" t="s">
        <v>5085</v>
      </c>
    </row>
    <row r="31" spans="2:34" ht="34.9" customHeight="1">
      <c r="B31" s="4"/>
      <c r="C31" s="7"/>
      <c r="D31" s="7"/>
      <c r="E31" s="7"/>
      <c r="F31" s="311"/>
      <c r="G31" s="9"/>
      <c r="H31" s="14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4"/>
      <c r="AE31" s="39"/>
      <c r="AF31" s="12"/>
      <c r="AG31" s="12"/>
      <c r="AH31" s="11"/>
    </row>
    <row r="32" spans="2:34" ht="33" customHeight="1">
      <c r="B32" s="185"/>
      <c r="C32" s="186"/>
      <c r="D32" s="186"/>
      <c r="E32" s="186"/>
      <c r="F32" s="186" t="s">
        <v>4745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35"/>
      <c r="C33" s="336" t="s">
        <v>3731</v>
      </c>
      <c r="D33" s="334" t="s">
        <v>5025</v>
      </c>
      <c r="E33" s="180" t="s">
        <v>5756</v>
      </c>
      <c r="F33" s="436" t="s">
        <v>5749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3959</v>
      </c>
      <c r="AE33" s="154"/>
      <c r="AF33" s="154"/>
      <c r="AG33" s="154"/>
      <c r="AH33" s="11"/>
    </row>
    <row r="34" spans="2:34" ht="49.9" customHeight="1">
      <c r="B34" s="5"/>
      <c r="C34" s="85"/>
      <c r="D34" s="85"/>
      <c r="E34" s="85"/>
      <c r="F34" s="31" t="s">
        <v>22</v>
      </c>
      <c r="G34" s="125" t="s">
        <v>2414</v>
      </c>
      <c r="H34" s="126"/>
      <c r="I34" s="126" t="str">
        <f>VLOOKUP($G34,'WM-AR'!$A$7:$AK$1630,34,FALSE)</f>
        <v>M2</v>
      </c>
      <c r="J34" s="126" t="str">
        <f>VLOOKUP($G34,'WM-AR'!$A$7:$AK$1630,4,FALSE)</f>
        <v>Finishing Work</v>
      </c>
      <c r="K34" s="126" t="str">
        <f>VLOOKUP($G34,'WM-AR'!$A$7:$AK$1630,6,FALSE)</f>
        <v>Roof Work</v>
      </c>
      <c r="L34" s="126" t="str">
        <f>VLOOKUP($G34,'WM-AR'!$A$7:$AK$1630,8,FALSE)</f>
        <v>PE Sheet (Vapor Barrier)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THK=(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5755</v>
      </c>
      <c r="AE34" s="179" t="s">
        <v>3938</v>
      </c>
      <c r="AF34" s="180"/>
      <c r="AG34" s="180" t="s">
        <v>3834</v>
      </c>
      <c r="AH34" s="12"/>
    </row>
    <row r="35" spans="2:34" ht="49.9" customHeight="1">
      <c r="B35" s="5"/>
      <c r="C35" s="85"/>
      <c r="D35" s="85"/>
      <c r="E35" s="85"/>
      <c r="F35" s="31" t="s">
        <v>179</v>
      </c>
      <c r="G35" s="125" t="s">
        <v>2437</v>
      </c>
      <c r="H35" s="126"/>
      <c r="I35" s="126" t="str">
        <f>VLOOKUP($G35,'WM-AR'!$A$7:$AK$1630,34,FALSE)</f>
        <v>M2</v>
      </c>
      <c r="J35" s="126" t="str">
        <f>VLOOKUP($G35,'WM-AR'!$A$7:$AK$1630,4,FALSE)</f>
        <v>Finishing Work</v>
      </c>
      <c r="K35" s="126" t="str">
        <f>VLOOKUP($G35,'WM-AR'!$A$7:$AK$1630,6,FALSE)</f>
        <v>Roof Work</v>
      </c>
      <c r="L35" s="126" t="str">
        <f>VLOOKUP($G35,'WM-AR'!$A$7:$AK$1630,8,FALSE)</f>
        <v>Roof Insulation</v>
      </c>
      <c r="M35" s="126" t="str">
        <f>VLOOKUP($G35,'WM-AR'!$A$7:$AK$1630,10,FALSE)</f>
        <v>Rigid Extruded Polystyrene Foam Insulation</v>
      </c>
      <c r="N35" s="126">
        <f>VLOOKUP($G35,'WM-AR'!$A$7:$AK$1630,12,FALSE)</f>
        <v>0</v>
      </c>
      <c r="O35" s="126">
        <f>VLOOKUP($G35,'WM-AR'!$A$7:$AK$1630,14,FALSE)</f>
        <v>0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 t="str">
        <f>VLOOKUP($G35,'WM-AR'!$A$7:$AK$1630,24,FALSE)</f>
        <v>100mm≤THK</v>
      </c>
      <c r="U35" s="126">
        <f>VLOOKUP($G35,'WM-AR'!$A$7:$AK$1630,25,FALSE)</f>
        <v>0</v>
      </c>
      <c r="V35" s="126" t="str">
        <f>VLOOKUP($G35,'WM-AR'!$A$7:$AK$1630,26,FALSE)</f>
        <v>THK=(  )mm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/>
      <c r="AE35" s="179" t="s">
        <v>3938</v>
      </c>
      <c r="AF35" s="180"/>
      <c r="AG35" s="180" t="s">
        <v>3834</v>
      </c>
      <c r="AH35" s="12"/>
    </row>
    <row r="36" spans="2:34" ht="49.9" customHeight="1">
      <c r="B36" s="4"/>
      <c r="C36" s="12"/>
      <c r="D36" s="12"/>
      <c r="E36" s="12"/>
      <c r="F36" s="31" t="s">
        <v>3980</v>
      </c>
      <c r="G36" s="125" t="s">
        <v>2438</v>
      </c>
      <c r="H36" s="126"/>
      <c r="I36" s="126" t="str">
        <f>VLOOKUP($G36,'WM-AR'!$A$7:$AK$1630,34,FALSE)</f>
        <v>M3</v>
      </c>
      <c r="J36" s="126" t="str">
        <f>VLOOKUP($G36,'WM-AR'!$A$7:$AK$1630,4,FALSE)</f>
        <v>Finishing Work</v>
      </c>
      <c r="K36" s="126" t="str">
        <f>VLOOKUP($G36,'WM-AR'!$A$7:$AK$1630,6,FALSE)</f>
        <v>Roof Work</v>
      </c>
      <c r="L36" s="126" t="str">
        <f>VLOOKUP($G36,'WM-AR'!$A$7:$AK$1630,8,FALSE)</f>
        <v>Protective Concrete w/ Steel Trowel Finish</v>
      </c>
      <c r="M36" s="126">
        <f>VLOOKUP($G36,'WM-AR'!$A$7:$AK$1630,10,FALSE)</f>
        <v>0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/>
      <c r="AE36" s="179" t="s">
        <v>5759</v>
      </c>
      <c r="AF36" s="180"/>
      <c r="AG36" s="180" t="s">
        <v>3840</v>
      </c>
      <c r="AH36" s="39" t="s">
        <v>3922</v>
      </c>
    </row>
    <row r="37" spans="2:34" ht="49.9" customHeight="1">
      <c r="B37" s="4"/>
      <c r="C37" s="12"/>
      <c r="D37" s="12"/>
      <c r="E37" s="12"/>
      <c r="F37" s="31" t="s">
        <v>85</v>
      </c>
      <c r="G37" s="125" t="s">
        <v>2463</v>
      </c>
      <c r="H37" s="126"/>
      <c r="I37" s="126" t="str">
        <f>VLOOKUP($G37,'WM-AR'!$A$7:$AK$1630,34,FALSE)</f>
        <v>M2</v>
      </c>
      <c r="J37" s="126" t="str">
        <f>VLOOKUP($G37,'WM-AR'!$A$7:$AK$1630,4,FALSE)</f>
        <v>Finishing Work</v>
      </c>
      <c r="K37" s="126" t="str">
        <f>VLOOKUP($G37,'WM-AR'!$A$7:$AK$1630,6,FALSE)</f>
        <v>Roof Work</v>
      </c>
      <c r="L37" s="126" t="str">
        <f>VLOOKUP($G37,'WM-AR'!$A$7:$AK$1630,8,FALSE)</f>
        <v>Waterproofing Membrane</v>
      </c>
      <c r="M37" s="126" t="str">
        <f>VLOOKUP($G37,'WM-AR'!$A$7:$AK$1630,10,FALSE)</f>
        <v>EPDM(or Equivalent)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w/ Accessories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 t="str">
        <f>VLOOKUP($G37,'WM-AR'!$A$7:$AK$1630,26,FALSE)</f>
        <v>THK=(  )mm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3938</v>
      </c>
      <c r="AF37" s="180"/>
      <c r="AG37" s="180" t="s">
        <v>3835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35"/>
      <c r="C39" s="336" t="s">
        <v>5105</v>
      </c>
      <c r="D39" s="334" t="s">
        <v>5025</v>
      </c>
      <c r="E39" s="180" t="s">
        <v>5056</v>
      </c>
      <c r="F39" s="436" t="s">
        <v>4981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3959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3954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3953</v>
      </c>
      <c r="AF40" s="180"/>
      <c r="AG40" s="180" t="s">
        <v>3960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3929</v>
      </c>
      <c r="AF41" s="180"/>
      <c r="AG41" s="180" t="s">
        <v>3840</v>
      </c>
      <c r="AH41" s="39" t="s">
        <v>3922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3938</v>
      </c>
      <c r="AF42" s="180"/>
      <c r="AG42" s="180" t="s">
        <v>3940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35"/>
      <c r="C44" s="336" t="s">
        <v>5105</v>
      </c>
      <c r="D44" s="334" t="s">
        <v>5025</v>
      </c>
      <c r="E44" s="180" t="s">
        <v>4911</v>
      </c>
      <c r="F44" s="436" t="s">
        <v>4980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3959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3954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3953</v>
      </c>
      <c r="AF45" s="180"/>
      <c r="AG45" s="180" t="s">
        <v>3960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3929</v>
      </c>
      <c r="AF46" s="180"/>
      <c r="AG46" s="180" t="s">
        <v>3840</v>
      </c>
      <c r="AH46" s="39" t="s">
        <v>3922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3938</v>
      </c>
      <c r="AF47" s="180"/>
      <c r="AG47" s="180" t="s">
        <v>3940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35"/>
      <c r="C49" s="336" t="s">
        <v>5105</v>
      </c>
      <c r="D49" s="334" t="s">
        <v>5006</v>
      </c>
      <c r="E49" s="180" t="s">
        <v>4911</v>
      </c>
      <c r="F49" s="123" t="s">
        <v>4937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4936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3953</v>
      </c>
      <c r="AF50" s="180">
        <v>251.6</v>
      </c>
      <c r="AG50" s="180" t="s">
        <v>3960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30.192</v>
      </c>
      <c r="AG51" s="180" t="s">
        <v>3840</v>
      </c>
      <c r="AH51" s="39" t="s">
        <v>3922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3938</v>
      </c>
      <c r="AF52" s="180">
        <v>125.8</v>
      </c>
      <c r="AG52" s="180" t="s">
        <v>3940</v>
      </c>
      <c r="AH52" s="39"/>
    </row>
    <row r="53" spans="2:34" ht="34.9" customHeight="1">
      <c r="B53" s="4"/>
      <c r="C53" s="7"/>
      <c r="D53" s="7"/>
      <c r="E53" s="7"/>
      <c r="F53" s="311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39"/>
      <c r="AF53" s="12"/>
      <c r="AG53" s="12"/>
      <c r="AH53" s="11"/>
    </row>
    <row r="54" spans="2:34" ht="34.9" customHeight="1">
      <c r="B54" s="335"/>
      <c r="C54" s="336" t="s">
        <v>5105</v>
      </c>
      <c r="D54" s="334"/>
      <c r="E54" s="180" t="s">
        <v>4911</v>
      </c>
      <c r="F54" s="123" t="s">
        <v>4203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3751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3954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3953</v>
      </c>
      <c r="AF55" s="180"/>
      <c r="AG55" s="180" t="s">
        <v>3960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3929</v>
      </c>
      <c r="AF56" s="180"/>
      <c r="AG56" s="180" t="s">
        <v>3840</v>
      </c>
      <c r="AH56" s="39" t="s">
        <v>3922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3938</v>
      </c>
      <c r="AF57" s="180"/>
      <c r="AG57" s="180" t="s">
        <v>3940</v>
      </c>
      <c r="AH57" s="39"/>
    </row>
    <row r="58" spans="2:34" ht="49.9" customHeight="1">
      <c r="B58" s="4"/>
      <c r="C58" s="12"/>
      <c r="D58" s="12"/>
      <c r="E58" s="12"/>
      <c r="F58" s="31" t="s">
        <v>3624</v>
      </c>
      <c r="G58" s="125" t="s">
        <v>2818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Exterior/Interior Finish Work</v>
      </c>
      <c r="L58" s="126" t="str">
        <f>VLOOKUP($G58,'WM-AR'!$A$7:$AK$1630,8,FALSE)</f>
        <v>Steel Trowel Finish</v>
      </c>
      <c r="M58" s="126" t="str">
        <f>VLOOKUP($G58,'WM-AR'!$A$7:$AK$1630,10,FALSE)</f>
        <v>Hardener Finish(Powder Type)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Hardener Finish(Powder Type)</v>
      </c>
      <c r="AE58" s="179" t="s">
        <v>3938</v>
      </c>
      <c r="AF58" s="192"/>
      <c r="AG58" s="180" t="s">
        <v>3940</v>
      </c>
      <c r="AH58" s="39"/>
    </row>
    <row r="59" spans="2:34" ht="49.9" customHeight="1">
      <c r="B59" s="4"/>
      <c r="C59" s="12"/>
      <c r="D59" s="12"/>
      <c r="E59" s="12"/>
      <c r="F59" s="31" t="s">
        <v>3625</v>
      </c>
      <c r="G59" s="125" t="s">
        <v>2329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Painting Work</v>
      </c>
      <c r="L59" s="126" t="str">
        <f>VLOOKUP($G59,'WM-AR'!$A$7:$AK$1630,8,FALSE)</f>
        <v>Floor Painting</v>
      </c>
      <c r="M59" s="126" t="str">
        <f>VLOOKUP($G59,'WM-AR'!$A$7:$AK$1630,10,FALSE)</f>
        <v>Epoxy Paint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tr">
        <f>M59</f>
        <v>Epoxy Paint</v>
      </c>
      <c r="AE59" s="179" t="s">
        <v>3938</v>
      </c>
      <c r="AF59" s="192"/>
      <c r="AG59" s="180" t="s">
        <v>3940</v>
      </c>
      <c r="AH59" s="34"/>
    </row>
    <row r="60" spans="2:34" ht="34.9" customHeight="1">
      <c r="B60" s="4"/>
      <c r="C60" s="7"/>
      <c r="D60" s="7"/>
      <c r="E60" s="7"/>
      <c r="F60" s="311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157"/>
      <c r="AF60" s="157"/>
      <c r="AG60" s="157"/>
      <c r="AH60" s="11"/>
    </row>
    <row r="61" spans="2:34" ht="34.9" customHeight="1">
      <c r="B61" s="335"/>
      <c r="C61" s="336" t="s">
        <v>5105</v>
      </c>
      <c r="D61" s="334"/>
      <c r="E61" s="180" t="s">
        <v>4911</v>
      </c>
      <c r="F61" s="123" t="s">
        <v>4735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3934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3954</v>
      </c>
      <c r="G62" s="125" t="s">
        <v>1289</v>
      </c>
      <c r="H62" s="126"/>
      <c r="I62" s="126" t="str">
        <f>VLOOKUP($G62,'WM-AR'!$A$7:$AK$1630,34,FALSE)</f>
        <v>M3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Structural Concrete</v>
      </c>
      <c r="M62" s="126">
        <f>VLOOKUP($G62,'WM-AR'!$A$7:$AK$1630,10,FALSE)</f>
        <v>0</v>
      </c>
      <c r="N62" s="126" t="str">
        <f>VLOOKUP($G62,'WM-AR'!$A$7:$AK$1630,12,FALSE)</f>
        <v>Cement Type-1</v>
      </c>
      <c r="O62" s="126" t="str">
        <f>VLOOKUP($G62,'WM-AR'!$A$7:$AK$1630,14,FALSE)</f>
        <v>20MPa &lt; F'c (Cylinder Strength) ≤ 25MPa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3723</v>
      </c>
      <c r="AE62" s="179" t="s">
        <v>3953</v>
      </c>
      <c r="AF62" s="180"/>
      <c r="AG62" s="180" t="s">
        <v>3960</v>
      </c>
      <c r="AH62" s="12"/>
    </row>
    <row r="63" spans="2:34" ht="49.9" customHeight="1">
      <c r="B63" s="4"/>
      <c r="C63" s="12"/>
      <c r="D63" s="12"/>
      <c r="E63" s="12"/>
      <c r="F63" s="31" t="s">
        <v>3848</v>
      </c>
      <c r="G63" s="125" t="s">
        <v>1487</v>
      </c>
      <c r="H63" s="126"/>
      <c r="I63" s="126" t="str">
        <f>VLOOKUP($G63,'WM-AR'!$A$7:$AK$1630,34,FALSE)</f>
        <v>TON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Rebar Work</v>
      </c>
      <c r="M63" s="126" t="str">
        <f>VLOOKUP($G63,'WM-AR'!$A$7:$AK$1630,10,FALSE)</f>
        <v>Deformed Bar (Non-Coat.)</v>
      </c>
      <c r="N63" s="126">
        <f>VLOOKUP($G63,'WM-AR'!$A$7:$AK$1630,12,FALSE)</f>
        <v>0</v>
      </c>
      <c r="O63" s="126" t="str">
        <f>VLOOKUP($G63,'WM-AR'!$A$7:$AK$1630,14,FALSE)</f>
        <v>400MPa&lt;Fy≤470MPa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81" t="s">
        <v>3929</v>
      </c>
      <c r="AF63" s="180"/>
      <c r="AG63" s="180" t="s">
        <v>3840</v>
      </c>
      <c r="AH63" s="39" t="s">
        <v>3922</v>
      </c>
    </row>
    <row r="64" spans="2:34" ht="49.9" customHeight="1">
      <c r="B64" s="4"/>
      <c r="C64" s="12"/>
      <c r="D64" s="12"/>
      <c r="E64" s="12"/>
      <c r="F64" s="31" t="s">
        <v>3613</v>
      </c>
      <c r="G64" s="125" t="s">
        <v>1299</v>
      </c>
      <c r="H64" s="126"/>
      <c r="I64" s="126" t="str">
        <f>VLOOKUP($G64,'WM-AR'!$A$7:$AK$1630,34,FALSE)</f>
        <v>M2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Form Work (1 time in use)</v>
      </c>
      <c r="M64" s="126" t="str">
        <f>VLOOKUP($G64,'WM-AR'!$A$7:$AK$1630,10,FALSE)</f>
        <v>Flat Form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Dressed Lumber, Plywood or Steel Form(Wood Planks are not Allowed) incl. Chamfer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3938</v>
      </c>
      <c r="AF64" s="180"/>
      <c r="AG64" s="180" t="s">
        <v>3940</v>
      </c>
      <c r="AH64" s="39"/>
    </row>
    <row r="65" spans="2:34" ht="49.9" customHeight="1">
      <c r="B65" s="4"/>
      <c r="C65" s="12"/>
      <c r="D65" s="12"/>
      <c r="E65" s="12"/>
      <c r="F65" s="31" t="s">
        <v>3626</v>
      </c>
      <c r="G65" s="125" t="s">
        <v>2815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Exterior/Interior Finish Work</v>
      </c>
      <c r="L65" s="126" t="str">
        <f>VLOOKUP($G65,'WM-AR'!$A$7:$AK$1630,8,FALSE)</f>
        <v>Steel Trowel Finish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tr">
        <f>L65</f>
        <v>Steel Trowel Finish</v>
      </c>
      <c r="AE65" s="179" t="s">
        <v>3938</v>
      </c>
      <c r="AF65" s="192"/>
      <c r="AG65" s="180" t="s">
        <v>3940</v>
      </c>
      <c r="AH65" s="39"/>
    </row>
    <row r="66" spans="2:34" ht="49.9" customHeight="1">
      <c r="B66" s="4"/>
      <c r="C66" s="12"/>
      <c r="D66" s="12"/>
      <c r="E66" s="12"/>
      <c r="F66" s="31" t="s">
        <v>2005</v>
      </c>
      <c r="G66" s="125" t="s">
        <v>2326</v>
      </c>
      <c r="H66" s="126"/>
      <c r="I66" s="126" t="str">
        <f>VLOOKUP($G66,'WM-AR'!$A$7:$AK$1630,34,FALSE)</f>
        <v>M2</v>
      </c>
      <c r="J66" s="126" t="str">
        <f>VLOOKUP($G66,'WM-AR'!$A$7:$AK$1630,4,FALSE)</f>
        <v>Finishing Work</v>
      </c>
      <c r="K66" s="126" t="str">
        <f>VLOOKUP($G66,'WM-AR'!$A$7:$AK$1630,6,FALSE)</f>
        <v>Painting Work</v>
      </c>
      <c r="L66" s="126" t="str">
        <f>VLOOKUP($G66,'WM-AR'!$A$7:$AK$1630,8,FALSE)</f>
        <v>Floor Painting</v>
      </c>
      <c r="M66" s="126" t="str">
        <f>VLOOKUP($G66,'WM-AR'!$A$7:$AK$1630,10,FALSE)</f>
        <v>Acid/Alkaline Resistant Paint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tr">
        <f>M66</f>
        <v>Acid/Alkaline Resistant Paint</v>
      </c>
      <c r="AE66" s="179" t="s">
        <v>3938</v>
      </c>
      <c r="AF66" s="192"/>
      <c r="AG66" s="180" t="s">
        <v>3940</v>
      </c>
      <c r="AH66" s="34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55"/>
      <c r="AG67" s="155"/>
      <c r="AH67" s="11"/>
    </row>
    <row r="68" spans="2:34" ht="34.9" customHeight="1">
      <c r="B68" s="335"/>
      <c r="C68" s="336" t="s">
        <v>5105</v>
      </c>
      <c r="D68" s="334"/>
      <c r="E68" s="180" t="s">
        <v>4911</v>
      </c>
      <c r="F68" s="123" t="s">
        <v>4737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3954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3953</v>
      </c>
      <c r="AF69" s="180"/>
      <c r="AG69" s="180" t="s">
        <v>3960</v>
      </c>
      <c r="AH69" s="12"/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3840</v>
      </c>
      <c r="AH70" s="39" t="s">
        <v>3922</v>
      </c>
    </row>
    <row r="71" spans="2:34" ht="49.9" customHeight="1">
      <c r="B71" s="4"/>
      <c r="C71" s="12"/>
      <c r="D71" s="12"/>
      <c r="E71" s="12"/>
      <c r="F71" s="31" t="s">
        <v>3613</v>
      </c>
      <c r="G71" s="125" t="s">
        <v>1299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Superstructure Work</v>
      </c>
      <c r="L71" s="126" t="str">
        <f>VLOOKUP($G71,'WM-AR'!$A$7:$AK$1630,8,FALSE)</f>
        <v>Form Work (1 time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3938</v>
      </c>
      <c r="AF71" s="180"/>
      <c r="AG71" s="180" t="s">
        <v>3940</v>
      </c>
      <c r="AH71" s="39"/>
    </row>
    <row r="72" spans="2:34" ht="49.9" customHeight="1">
      <c r="B72" s="4"/>
      <c r="C72" s="12"/>
      <c r="D72" s="12"/>
      <c r="E72" s="12"/>
      <c r="F72" s="31" t="s">
        <v>3629</v>
      </c>
      <c r="G72" s="125" t="s">
        <v>2408</v>
      </c>
      <c r="H72" s="126"/>
      <c r="I72" s="126" t="str">
        <f>VLOOKUP($G72,'WM-AR'!$A$7:$AK$1630,34,FALSE)</f>
        <v>M2</v>
      </c>
      <c r="J72" s="126" t="str">
        <f>VLOOKUP($G72,'WM-AR'!$A$7:$AK$1630,4,FALSE)</f>
        <v>Finishing Work</v>
      </c>
      <c r="K72" s="126" t="str">
        <f>VLOOKUP($G72,'WM-AR'!$A$7:$AK$1630,6,FALSE)</f>
        <v>Waterproofing Work</v>
      </c>
      <c r="L72" s="126" t="str">
        <f>VLOOKUP($G72,'WM-AR'!$A$7:$AK$1630,8,FALSE)</f>
        <v>Liquid Waterproofing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 t="str">
        <f>VLOOKUP($G72,'WM-AR'!$A$7:$AK$1630,18,FALSE)</f>
        <v>for Internal Floor Area</v>
      </c>
      <c r="R72" s="126" t="str">
        <f>VLOOKUP($G72,'WM-AR'!$A$7:$AK$1630,20,FALSE)</f>
        <v>Min. 2 Coats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3961</v>
      </c>
      <c r="AE72" s="179" t="s">
        <v>3938</v>
      </c>
      <c r="AF72" s="192"/>
      <c r="AG72" s="180" t="s">
        <v>3940</v>
      </c>
      <c r="AH72" s="39"/>
    </row>
    <row r="73" spans="2:34" ht="49.9" customHeight="1">
      <c r="B73" s="4"/>
      <c r="C73" s="12"/>
      <c r="D73" s="12"/>
      <c r="E73" s="12"/>
      <c r="F73" s="31" t="s">
        <v>3628</v>
      </c>
      <c r="G73" s="125" t="s">
        <v>2359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Tile Work</v>
      </c>
      <c r="L73" s="126" t="str">
        <f>VLOOKUP($G73,'WM-AR'!$A$7:$AK$1630,8,FALSE)</f>
        <v>Floor Tile</v>
      </c>
      <c r="M73" s="126" t="str">
        <f>VLOOKUP($G73,'WM-AR'!$A$7:$AK$1630,10,FALSE)</f>
        <v>Ceramic Tile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 t="str">
        <f>VLOOKUP($G73,'WM-AR'!$A$7:$AK$1630,20,FALSE)</f>
        <v>Non-Slip Type, w/ Mortar Bond Coat or Adhesive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 t="str">
        <f>VLOOKUP($G73,'WM-AR'!$A$7:$AK$1630,26,FALSE)</f>
        <v>Tile Size=W(  )mm x L(  )mm x THK(  )mm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154</v>
      </c>
      <c r="AE73" s="179" t="s">
        <v>3938</v>
      </c>
      <c r="AF73" s="192"/>
      <c r="AG73" s="180" t="s">
        <v>3940</v>
      </c>
      <c r="AH73" s="34"/>
    </row>
    <row r="74" spans="2:34" ht="34.9" customHeight="1">
      <c r="B74" s="4"/>
      <c r="C74" s="7"/>
      <c r="D74" s="8"/>
      <c r="E74" s="8"/>
      <c r="F74" s="13"/>
      <c r="G74" s="9"/>
      <c r="H74" s="14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4"/>
      <c r="AE74" s="39"/>
      <c r="AF74" s="12"/>
      <c r="AG74" s="12"/>
      <c r="AH74" s="11"/>
    </row>
    <row r="75" spans="2:34" ht="33" customHeight="1">
      <c r="B75" s="185"/>
      <c r="C75" s="186"/>
      <c r="D75" s="186"/>
      <c r="E75" s="186"/>
      <c r="F75" s="186" t="s">
        <v>4746</v>
      </c>
      <c r="G75" s="187"/>
      <c r="H75" s="187"/>
      <c r="I75" s="188"/>
      <c r="J75" s="188"/>
      <c r="K75" s="188"/>
      <c r="L75" s="188"/>
      <c r="M75" s="188"/>
      <c r="N75" s="188"/>
      <c r="O75" s="188"/>
      <c r="P75" s="188"/>
      <c r="Q75" s="188"/>
      <c r="R75" s="188"/>
      <c r="S75" s="188"/>
      <c r="T75" s="188"/>
      <c r="U75" s="188"/>
      <c r="V75" s="188"/>
      <c r="W75" s="188"/>
      <c r="X75" s="188"/>
      <c r="Y75" s="188"/>
      <c r="Z75" s="188"/>
      <c r="AA75" s="188"/>
      <c r="AB75" s="188"/>
      <c r="AC75" s="188"/>
      <c r="AD75" s="189"/>
      <c r="AE75" s="189"/>
      <c r="AF75" s="189"/>
      <c r="AG75" s="189"/>
      <c r="AH75" s="190"/>
    </row>
    <row r="76" spans="2:34" ht="34.9" customHeight="1">
      <c r="B76" s="335"/>
      <c r="C76" s="336" t="s">
        <v>5105</v>
      </c>
      <c r="D76" s="334"/>
      <c r="E76" s="180" t="s">
        <v>4911</v>
      </c>
      <c r="F76" s="123" t="s">
        <v>4747</v>
      </c>
      <c r="G76" s="45"/>
      <c r="H76" s="45"/>
      <c r="I76" s="45"/>
      <c r="J76" s="45"/>
      <c r="K76" s="45"/>
      <c r="L76" s="46"/>
      <c r="M76" s="122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3726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3954</v>
      </c>
      <c r="G77" s="125" t="s">
        <v>1289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Superstructure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3953</v>
      </c>
      <c r="AF77" s="180"/>
      <c r="AG77" s="180" t="s">
        <v>3960</v>
      </c>
      <c r="AH77" s="12" t="s">
        <v>3952</v>
      </c>
    </row>
    <row r="78" spans="2:34" ht="49.9" customHeight="1">
      <c r="B78" s="4"/>
      <c r="C78" s="12"/>
      <c r="D78" s="12"/>
      <c r="E78" s="12"/>
      <c r="F78" s="31" t="s">
        <v>3848</v>
      </c>
      <c r="G78" s="125" t="s">
        <v>1487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3929</v>
      </c>
      <c r="AF78" s="180"/>
      <c r="AG78" s="180" t="s">
        <v>3840</v>
      </c>
      <c r="AH78" s="39" t="s">
        <v>3922</v>
      </c>
    </row>
    <row r="79" spans="2:34" ht="49.9" customHeight="1">
      <c r="B79" s="4"/>
      <c r="C79" s="12"/>
      <c r="D79" s="12"/>
      <c r="E79" s="12"/>
      <c r="F79" s="31" t="s">
        <v>3955</v>
      </c>
      <c r="G79" s="125" t="s">
        <v>1816</v>
      </c>
      <c r="H79" s="126"/>
      <c r="I79" s="126" t="str">
        <f>VLOOKUP($G79,'WM-AR'!$A$7:$AK$1630,34,FALSE)</f>
        <v>M2</v>
      </c>
      <c r="J79" s="126" t="str">
        <f>VLOOKUP($G79,'WM-AR'!$A$7:$AK$1630,4,FALSE)</f>
        <v>Miscellaneous Steel Fabrication Work</v>
      </c>
      <c r="K79" s="126" t="str">
        <f>VLOOKUP($G79,'WM-AR'!$A$7:$AK$1630,6,FALSE)</f>
        <v>Shelter/Building</v>
      </c>
      <c r="L79" s="126" t="str">
        <f>VLOOKUP($G79,'WM-AR'!$A$7:$AK$1630,8,FALSE)</f>
        <v>Galvanized Steel Deck Plate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 t="str">
        <f>VLOOKUP($G79,'WM-AR'!$A$7:$AK$1630,31,FALSE)</f>
        <v>THK=(  )mm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3956</v>
      </c>
      <c r="AE79" s="179" t="s">
        <v>3938</v>
      </c>
      <c r="AF79" s="180"/>
      <c r="AG79" s="180" t="s">
        <v>3940</v>
      </c>
      <c r="AH79" s="39"/>
    </row>
    <row r="80" spans="2:34" ht="49.9" customHeight="1">
      <c r="B80" s="4"/>
      <c r="C80" s="12"/>
      <c r="D80" s="12"/>
      <c r="E80" s="12"/>
      <c r="F80" s="31" t="s">
        <v>3957</v>
      </c>
      <c r="G80" s="125" t="s">
        <v>1895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Erection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3956</v>
      </c>
      <c r="AE80" s="179" t="s">
        <v>3938</v>
      </c>
      <c r="AF80" s="180"/>
      <c r="AG80" s="180" t="s">
        <v>3940</v>
      </c>
      <c r="AH80" s="39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65"/>
      <c r="AF81" s="12"/>
      <c r="AG81" s="12"/>
      <c r="AH81" s="11"/>
    </row>
    <row r="82" spans="2:34" ht="34.9" customHeight="1">
      <c r="B82" s="335"/>
      <c r="C82" s="336" t="s">
        <v>5105</v>
      </c>
      <c r="D82" s="334" t="s">
        <v>5057</v>
      </c>
      <c r="E82" s="180" t="s">
        <v>4911</v>
      </c>
      <c r="F82" s="123" t="s">
        <v>5637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3813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5524</v>
      </c>
      <c r="G83" s="125" t="s">
        <v>5516</v>
      </c>
      <c r="H83" s="126"/>
      <c r="I83" s="126" t="str">
        <f>VLOOKUP($G83,'WM-AR'!$A$7:$AK$1630,34,FALSE)</f>
        <v>M3</v>
      </c>
      <c r="J83" s="126" t="str">
        <f>VLOOKUP($G83,'WM-AR'!$A$7:$AK$1630,4,FALSE)</f>
        <v>Concrete Work</v>
      </c>
      <c r="K83" s="126" t="str">
        <f>VLOOKUP($G83,'WM-AR'!$A$7:$AK$1630,6,FALSE)</f>
        <v>Superstructure Work</v>
      </c>
      <c r="L83" s="126" t="str">
        <f>VLOOKUP($G83,'WM-AR'!$A$7:$AK$1630,8,FALSE)</f>
        <v>Structural Concrete</v>
      </c>
      <c r="M83" s="126">
        <f>VLOOKUP($G83,'WM-AR'!$A$7:$AK$1630,10,FALSE)</f>
        <v>0</v>
      </c>
      <c r="N83" s="126" t="str">
        <f>VLOOKUP($G83,'WM-AR'!$A$7:$AK$1630,12,FALSE)</f>
        <v>Cement Type-1</v>
      </c>
      <c r="O83" s="126" t="str">
        <f>VLOOKUP($G83,'WM-AR'!$A$7:$AK$1630,14,FALSE)</f>
        <v>20MPa &lt; F'c (Cylinder Strength) ≤ 25MPa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3723</v>
      </c>
      <c r="AE83" s="179" t="s">
        <v>3953</v>
      </c>
      <c r="AF83" s="180">
        <v>47.506</v>
      </c>
      <c r="AG83" s="180" t="s">
        <v>3960</v>
      </c>
      <c r="AH83" s="12" t="s">
        <v>3952</v>
      </c>
    </row>
    <row r="84" spans="2:34" ht="49.9" customHeight="1">
      <c r="B84" s="4"/>
      <c r="C84" s="12"/>
      <c r="D84" s="12"/>
      <c r="E84" s="12"/>
      <c r="F84" s="31" t="s">
        <v>5525</v>
      </c>
      <c r="G84" s="125" t="s">
        <v>5517</v>
      </c>
      <c r="H84" s="126"/>
      <c r="I84" s="126" t="str">
        <f>VLOOKUP($G84,'WM-AR'!$A$7:$AK$1630,34,FALSE)</f>
        <v>TON</v>
      </c>
      <c r="J84" s="126" t="str">
        <f>VLOOKUP($G84,'WM-AR'!$A$7:$AK$1630,4,FALSE)</f>
        <v>Concrete Work</v>
      </c>
      <c r="K84" s="126" t="str">
        <f>VLOOKUP($G84,'WM-AR'!$A$7:$AK$1630,6,FALSE)</f>
        <v>Superstructure Work</v>
      </c>
      <c r="L84" s="126" t="str">
        <f>VLOOKUP($G84,'WM-AR'!$A$7:$AK$1630,8,FALSE)</f>
        <v>Rebar Work</v>
      </c>
      <c r="M84" s="126" t="str">
        <f>VLOOKUP($G84,'WM-AR'!$A$7:$AK$1630,10,FALSE)</f>
        <v>Deformed Bar (Non-Coat.)</v>
      </c>
      <c r="N84" s="126">
        <f>VLOOKUP($G84,'WM-AR'!$A$7:$AK$1630,12,FALSE)</f>
        <v>0</v>
      </c>
      <c r="O84" s="126" t="str">
        <f>VLOOKUP($G84,'WM-AR'!$A$7:$AK$1630,14,FALSE)</f>
        <v>400MPa&lt;Fy≤470MPa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3724</v>
      </c>
      <c r="AE84" s="181" t="s">
        <v>3929</v>
      </c>
      <c r="AF84" s="180">
        <v>5.7009999999999996</v>
      </c>
      <c r="AG84" s="180" t="s">
        <v>3840</v>
      </c>
      <c r="AH84" s="39" t="s">
        <v>3922</v>
      </c>
    </row>
    <row r="85" spans="2:34" ht="49.9" customHeight="1">
      <c r="B85" s="4"/>
      <c r="C85" s="12"/>
      <c r="D85" s="12"/>
      <c r="E85" s="12"/>
      <c r="F85" s="31" t="s">
        <v>5526</v>
      </c>
      <c r="G85" s="125" t="s">
        <v>5518</v>
      </c>
      <c r="H85" s="126"/>
      <c r="I85" s="126" t="str">
        <f>VLOOKUP($G85,'WM-AR'!$A$7:$AK$1630,34,FALSE)</f>
        <v>M2</v>
      </c>
      <c r="J85" s="126" t="str">
        <f>VLOOKUP($G85,'WM-AR'!$A$7:$AK$1630,4,FALSE)</f>
        <v>Miscellaneous Steel Fabrication Work</v>
      </c>
      <c r="K85" s="126" t="str">
        <f>VLOOKUP($G85,'WM-AR'!$A$7:$AK$1630,6,FALSE)</f>
        <v>Shelter/Building</v>
      </c>
      <c r="L85" s="126" t="str">
        <f>VLOOKUP($G85,'WM-AR'!$A$7:$AK$1630,8,FALSE)</f>
        <v>Galvanized Steel Deck Plate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>
        <f>VLOOKUP($G85,'WM-AR'!$A$7:$AK$1630,29,FALSE)</f>
        <v>0</v>
      </c>
      <c r="Z85" s="126">
        <f>VLOOKUP($G85,'WM-AR'!$A$7:$AK$1630,30,FALSE)</f>
        <v>0</v>
      </c>
      <c r="AA85" s="126" t="str">
        <f>VLOOKUP($G85,'WM-AR'!$A$7:$AK$1630,31,FALSE)</f>
        <v>THK=(  )mm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3956</v>
      </c>
      <c r="AE85" s="179" t="s">
        <v>3938</v>
      </c>
      <c r="AF85" s="180">
        <v>314.608</v>
      </c>
      <c r="AG85" s="180" t="s">
        <v>3940</v>
      </c>
      <c r="AH85" s="39"/>
    </row>
    <row r="86" spans="2:34" ht="49.9" customHeight="1">
      <c r="B86" s="4"/>
      <c r="C86" s="12"/>
      <c r="D86" s="12"/>
      <c r="E86" s="12"/>
      <c r="F86" s="31" t="s">
        <v>5527</v>
      </c>
      <c r="G86" s="125" t="s">
        <v>5519</v>
      </c>
      <c r="H86" s="126"/>
      <c r="I86" s="126" t="str">
        <f>VLOOKUP($G86,'WM-AR'!$A$7:$AK$1630,34,FALSE)</f>
        <v>M2</v>
      </c>
      <c r="J86" s="126" t="str">
        <f>VLOOKUP($G86,'WM-AR'!$A$7:$AK$1630,4,FALSE)</f>
        <v>Miscellaneous Steel Erection Work</v>
      </c>
      <c r="K86" s="126" t="str">
        <f>VLOOKUP($G86,'WM-AR'!$A$7:$AK$1630,6,FALSE)</f>
        <v>Shelter/Building</v>
      </c>
      <c r="L86" s="126" t="str">
        <f>VLOOKUP($G86,'WM-AR'!$A$7:$AK$1630,8,FALSE)</f>
        <v>Galvanized Steel Deck Plate</v>
      </c>
      <c r="M86" s="126">
        <f>VLOOKUP($G86,'WM-AR'!$A$7:$AK$1630,10,FALSE)</f>
        <v>0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 t="str">
        <f>VLOOKUP($G86,'WM-AR'!$A$7:$AK$1630,31,FALSE)</f>
        <v>THK=(  )mm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3956</v>
      </c>
      <c r="AE86" s="179" t="s">
        <v>3938</v>
      </c>
      <c r="AF86" s="180">
        <v>314.608</v>
      </c>
      <c r="AG86" s="180" t="s">
        <v>3940</v>
      </c>
      <c r="AH86" s="39"/>
    </row>
    <row r="87" spans="2:34" ht="49.9" customHeight="1">
      <c r="B87" s="4"/>
      <c r="C87" s="12"/>
      <c r="D87" s="12"/>
      <c r="E87" s="12"/>
      <c r="F87" s="31" t="s">
        <v>5523</v>
      </c>
      <c r="G87" s="125" t="s">
        <v>5520</v>
      </c>
      <c r="H87" s="126"/>
      <c r="I87" s="126" t="str">
        <f>VLOOKUP($G87,'WM-AR'!$A$7:$AK$1630,34,FALSE)</f>
        <v>M2</v>
      </c>
      <c r="J87" s="126" t="str">
        <f>VLOOKUP($G87,'WM-AR'!$A$7:$AK$1630,4,FALSE)</f>
        <v>Finishing Work</v>
      </c>
      <c r="K87" s="126" t="str">
        <f>VLOOKUP($G87,'WM-AR'!$A$7:$AK$1630,6,FALSE)</f>
        <v>Exterior/Interior Finish Work</v>
      </c>
      <c r="L87" s="126" t="str">
        <f>VLOOKUP($G87,'WM-AR'!$A$7:$AK$1630,8,FALSE)</f>
        <v>Steel Trowel Finish</v>
      </c>
      <c r="M87" s="126" t="str">
        <f>VLOOKUP($G87,'WM-AR'!$A$7:$AK$1630,10,FALSE)</f>
        <v>Hardener Finish(Powder Type)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tr">
        <f>M87</f>
        <v>Hardener Finish(Powder Type)</v>
      </c>
      <c r="AE87" s="179" t="s">
        <v>3938</v>
      </c>
      <c r="AF87" s="180">
        <v>314.608</v>
      </c>
      <c r="AG87" s="180" t="s">
        <v>3940</v>
      </c>
      <c r="AH87" s="39"/>
    </row>
    <row r="88" spans="2:34" ht="49.9" customHeight="1">
      <c r="B88" s="4"/>
      <c r="C88" s="12"/>
      <c r="D88" s="12"/>
      <c r="E88" s="12"/>
      <c r="F88" s="31" t="s">
        <v>3626</v>
      </c>
      <c r="G88" s="125" t="s">
        <v>5521</v>
      </c>
      <c r="H88" s="126"/>
      <c r="I88" s="126" t="str">
        <f>VLOOKUP($G88,'WM-AR'!$A$7:$AK$1630,34,FALSE)</f>
        <v>M2</v>
      </c>
      <c r="J88" s="126" t="str">
        <f>VLOOKUP($G88,'WM-AR'!$A$7:$AK$1630,4,FALSE)</f>
        <v>Finishing Work</v>
      </c>
      <c r="K88" s="126" t="str">
        <f>VLOOKUP($G88,'WM-AR'!$A$7:$AK$1630,6,FALSE)</f>
        <v>Exterior/Interior Finish Work</v>
      </c>
      <c r="L88" s="126" t="str">
        <f>VLOOKUP($G88,'WM-AR'!$A$7:$AK$1630,8,FALSE)</f>
        <v>Steel Trowel Finish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242</v>
      </c>
      <c r="AE88" s="179" t="s">
        <v>3938</v>
      </c>
      <c r="AF88" s="180">
        <v>314.608</v>
      </c>
      <c r="AG88" s="180" t="s">
        <v>3940</v>
      </c>
      <c r="AH88" s="39"/>
    </row>
    <row r="89" spans="2:34" ht="49.9" customHeight="1">
      <c r="B89" s="4"/>
      <c r="C89" s="12"/>
      <c r="D89" s="12"/>
      <c r="E89" s="12"/>
      <c r="F89" s="31" t="s">
        <v>3625</v>
      </c>
      <c r="G89" s="125" t="s">
        <v>5522</v>
      </c>
      <c r="H89" s="126"/>
      <c r="I89" s="126" t="str">
        <f>VLOOKUP($G89,'WM-AR'!$A$7:$AK$1630,34,FALSE)</f>
        <v>M2</v>
      </c>
      <c r="J89" s="126" t="str">
        <f>VLOOKUP($G89,'WM-AR'!$A$7:$AK$1630,4,FALSE)</f>
        <v>Finishing Work</v>
      </c>
      <c r="K89" s="126" t="str">
        <f>VLOOKUP($G89,'WM-AR'!$A$7:$AK$1630,6,FALSE)</f>
        <v>Painting Work</v>
      </c>
      <c r="L89" s="126" t="str">
        <f>VLOOKUP($G89,'WM-AR'!$A$7:$AK$1630,8,FALSE)</f>
        <v>Floor Painting</v>
      </c>
      <c r="M89" s="126" t="str">
        <f>VLOOKUP($G89,'WM-AR'!$A$7:$AK$1630,10,FALSE)</f>
        <v>Epoxy Paint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tr">
        <f>M89</f>
        <v>Epoxy Paint</v>
      </c>
      <c r="AE89" s="179" t="s">
        <v>3938</v>
      </c>
      <c r="AF89" s="180">
        <v>314.608</v>
      </c>
      <c r="AG89" s="180" t="s">
        <v>3940</v>
      </c>
      <c r="AH89" s="34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6"/>
      <c r="AF90" s="156"/>
      <c r="AG90" s="156"/>
      <c r="AH90" s="11"/>
    </row>
    <row r="91" spans="2:34" ht="33" customHeight="1">
      <c r="B91" s="185"/>
      <c r="C91" s="186"/>
      <c r="D91" s="186"/>
      <c r="E91" s="186"/>
      <c r="F91" s="191" t="s">
        <v>3972</v>
      </c>
      <c r="G91" s="187"/>
      <c r="H91" s="187"/>
      <c r="I91" s="188"/>
      <c r="J91" s="188"/>
      <c r="K91" s="188"/>
      <c r="L91" s="188"/>
      <c r="M91" s="188"/>
      <c r="N91" s="188"/>
      <c r="O91" s="188"/>
      <c r="P91" s="188"/>
      <c r="Q91" s="188"/>
      <c r="R91" s="188"/>
      <c r="S91" s="188"/>
      <c r="T91" s="188"/>
      <c r="U91" s="188"/>
      <c r="V91" s="188"/>
      <c r="W91" s="188"/>
      <c r="X91" s="188"/>
      <c r="Y91" s="188"/>
      <c r="Z91" s="188"/>
      <c r="AA91" s="188"/>
      <c r="AB91" s="188"/>
      <c r="AC91" s="188"/>
      <c r="AD91" s="189"/>
      <c r="AE91" s="189"/>
      <c r="AF91" s="189"/>
      <c r="AG91" s="189"/>
      <c r="AH91" s="190"/>
    </row>
    <row r="92" spans="2:34" ht="34.9" customHeight="1">
      <c r="B92" s="335"/>
      <c r="C92" s="336" t="s">
        <v>5105</v>
      </c>
      <c r="D92" s="334" t="s">
        <v>5597</v>
      </c>
      <c r="E92" s="180" t="s">
        <v>4911</v>
      </c>
      <c r="F92" s="123" t="s">
        <v>5595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3954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3953</v>
      </c>
      <c r="AF93" s="180"/>
      <c r="AG93" s="180" t="s">
        <v>3960</v>
      </c>
      <c r="AH93" s="85"/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3929</v>
      </c>
      <c r="AF94" s="180"/>
      <c r="AG94" s="180" t="s">
        <v>3840</v>
      </c>
      <c r="AH94" s="39" t="s">
        <v>3922</v>
      </c>
    </row>
    <row r="95" spans="2:34" ht="49.9" customHeight="1">
      <c r="B95" s="4"/>
      <c r="C95" s="32"/>
      <c r="D95" s="32"/>
      <c r="E95" s="32"/>
      <c r="F95" s="31" t="s">
        <v>3633</v>
      </c>
      <c r="G95" s="140" t="s">
        <v>1299</v>
      </c>
      <c r="H95" s="126"/>
      <c r="I95" s="141" t="str">
        <f>VLOOKUP($G95,'WM-AR'!$A$7:$AK$1630,34,FALSE)</f>
        <v>M2</v>
      </c>
      <c r="J95" s="141" t="str">
        <f>VLOOKUP($G95,'WM-AR'!$A$7:$AK$1630,4,FALSE)</f>
        <v>Concrete Work</v>
      </c>
      <c r="K95" s="141" t="str">
        <f>VLOOKUP($G95,'WM-AR'!$A$7:$AK$1630,6,FALSE)</f>
        <v>Superstructure Work</v>
      </c>
      <c r="L95" s="141" t="str">
        <f>VLOOKUP($G95,'WM-AR'!$A$7:$AK$1630,8,FALSE)</f>
        <v>Form Work (1 time in use)</v>
      </c>
      <c r="M95" s="141" t="str">
        <f>VLOOKUP($G95,'WM-AR'!$A$7:$AK$1630,10,FALSE)</f>
        <v>Flat Form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 t="str">
        <f>VLOOKUP($G95,'WM-AR'!$A$7:$AK$1630,20,FALSE)</f>
        <v>Dressed Lumber, Plywood or Steel Form(Wood Planks are not Allowed) incl. Chamfer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>
        <f>VLOOKUP($G95,'WM-AR'!$A$7:$AK$1630,31,FALSE)</f>
        <v>0</v>
      </c>
      <c r="AB95" s="141">
        <f>VLOOKUP($G95,'WM-AR'!$A$7:$AK$1630,32,FALSE)</f>
        <v>0</v>
      </c>
      <c r="AC95" s="141">
        <f>VLOOKUP($G95,'WM-AR'!$A$7:$AK$1630,33,FALSE)</f>
        <v>0</v>
      </c>
      <c r="AD95" s="12"/>
      <c r="AE95" s="179" t="s">
        <v>3938</v>
      </c>
      <c r="AF95" s="180"/>
      <c r="AG95" s="182" t="s">
        <v>3939</v>
      </c>
      <c r="AH95" s="39"/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5"/>
      <c r="AF96" s="5"/>
      <c r="AG96" s="5"/>
      <c r="AH96" s="83"/>
    </row>
    <row r="97" spans="2:34" ht="34.9" customHeight="1">
      <c r="B97" s="335"/>
      <c r="C97" s="336" t="s">
        <v>5105</v>
      </c>
      <c r="D97" s="334" t="s">
        <v>5597</v>
      </c>
      <c r="E97" s="180" t="s">
        <v>4911</v>
      </c>
      <c r="F97" s="123" t="s">
        <v>5596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84"/>
    </row>
    <row r="98" spans="2:34" ht="49.9" customHeight="1">
      <c r="B98" s="5"/>
      <c r="C98" s="85"/>
      <c r="D98" s="85"/>
      <c r="E98" s="85"/>
      <c r="F98" s="31" t="s">
        <v>3954</v>
      </c>
      <c r="G98" s="140" t="s">
        <v>1289</v>
      </c>
      <c r="H98" s="126"/>
      <c r="I98" s="141" t="str">
        <f>VLOOKUP($G98,'WM-AR'!$A$7:$AK$1630,34,FALSE)</f>
        <v>M3</v>
      </c>
      <c r="J98" s="141" t="str">
        <f>VLOOKUP($G98,'WM-AR'!$A$7:$AK$1630,4,FALSE)</f>
        <v>Concrete Work</v>
      </c>
      <c r="K98" s="141" t="str">
        <f>VLOOKUP($G98,'WM-AR'!$A$7:$AK$1630,6,FALSE)</f>
        <v>Superstructure Work</v>
      </c>
      <c r="L98" s="141" t="str">
        <f>VLOOKUP($G98,'WM-AR'!$A$7:$AK$1630,8,FALSE)</f>
        <v>Structural Concrete</v>
      </c>
      <c r="M98" s="141">
        <f>VLOOKUP($G98,'WM-AR'!$A$7:$AK$1630,10,FALSE)</f>
        <v>0</v>
      </c>
      <c r="N98" s="141" t="str">
        <f>VLOOKUP($G98,'WM-AR'!$A$7:$AK$1630,12,FALSE)</f>
        <v>Cement Type-1</v>
      </c>
      <c r="O98" s="141" t="str">
        <f>VLOOKUP($G98,'WM-AR'!$A$7:$AK$1630,14,FALSE)</f>
        <v>20MPa &lt; F'c (Cylinder Strength) ≤ 25MPa</v>
      </c>
      <c r="P98" s="141">
        <f>VLOOKUP($G98,'WM-AR'!$A$7:$AK$1630,16,FALSE)</f>
        <v>0</v>
      </c>
      <c r="Q98" s="141">
        <f>VLOOKUP($G98,'WM-AR'!$A$7:$AK$1630,18,FALSE)</f>
        <v>0</v>
      </c>
      <c r="R98" s="141">
        <f>VLOOKUP($G98,'WM-AR'!$A$7:$AK$1630,20,FALSE)</f>
        <v>0</v>
      </c>
      <c r="S98" s="141">
        <f>VLOOKUP($G98,'WM-AR'!$A$7:$AK$1630,22,FALSE)</f>
        <v>0</v>
      </c>
      <c r="T98" s="141">
        <f>VLOOKUP($G98,'WM-AR'!$A$7:$AK$1630,24,FALSE)</f>
        <v>0</v>
      </c>
      <c r="U98" s="141">
        <f>VLOOKUP($G98,'WM-AR'!$A$7:$AK$1630,25,FALSE)</f>
        <v>0</v>
      </c>
      <c r="V98" s="141">
        <f>VLOOKUP($G98,'WM-AR'!$A$7:$AK$1630,26,FALSE)</f>
        <v>0</v>
      </c>
      <c r="W98" s="141">
        <f>VLOOKUP($G98,'WM-AR'!$A$7:$AK$1630,27,FALSE)</f>
        <v>0</v>
      </c>
      <c r="X98" s="141">
        <f>VLOOKUP($G98,'WM-AR'!$A$7:$AK$1630,28,FALSE)</f>
        <v>0</v>
      </c>
      <c r="Y98" s="141">
        <f>VLOOKUP($G98,'WM-AR'!$A$7:$AK$1630,29,FALSE)</f>
        <v>0</v>
      </c>
      <c r="Z98" s="141">
        <f>VLOOKUP($G98,'WM-AR'!$A$7:$AK$1630,30,FALSE)</f>
        <v>0</v>
      </c>
      <c r="AA98" s="141">
        <f>VLOOKUP($G98,'WM-AR'!$A$7:$AK$1630,31,FALSE)</f>
        <v>0</v>
      </c>
      <c r="AB98" s="141">
        <f>VLOOKUP($G98,'WM-AR'!$A$7:$AK$1630,32,FALSE)</f>
        <v>0</v>
      </c>
      <c r="AC98" s="141">
        <f>VLOOKUP($G98,'WM-AR'!$A$7:$AK$1630,33,FALSE)</f>
        <v>0</v>
      </c>
      <c r="AD98" s="12" t="s">
        <v>3723</v>
      </c>
      <c r="AE98" s="179" t="s">
        <v>3953</v>
      </c>
      <c r="AF98" s="180"/>
      <c r="AG98" s="180" t="s">
        <v>3960</v>
      </c>
      <c r="AH98" s="12" t="s">
        <v>3952</v>
      </c>
    </row>
    <row r="99" spans="2:34" ht="49.9" customHeight="1">
      <c r="B99" s="4"/>
      <c r="C99" s="32"/>
      <c r="D99" s="32"/>
      <c r="E99" s="32"/>
      <c r="F99" s="31" t="s">
        <v>3848</v>
      </c>
      <c r="G99" s="140" t="s">
        <v>1487</v>
      </c>
      <c r="H99" s="126"/>
      <c r="I99" s="141" t="str">
        <f>VLOOKUP($G99,'WM-AR'!$A$7:$AK$1630,34,FALSE)</f>
        <v>TON</v>
      </c>
      <c r="J99" s="141" t="str">
        <f>VLOOKUP($G99,'WM-AR'!$A$7:$AK$1630,4,FALSE)</f>
        <v>Concrete Work</v>
      </c>
      <c r="K99" s="141" t="str">
        <f>VLOOKUP($G99,'WM-AR'!$A$7:$AK$1630,6,FALSE)</f>
        <v>Superstructure Work</v>
      </c>
      <c r="L99" s="141" t="str">
        <f>VLOOKUP($G99,'WM-AR'!$A$7:$AK$1630,8,FALSE)</f>
        <v>Rebar Work</v>
      </c>
      <c r="M99" s="141" t="str">
        <f>VLOOKUP($G99,'WM-AR'!$A$7:$AK$1630,10,FALSE)</f>
        <v>Deformed Bar (Non-Coat.)</v>
      </c>
      <c r="N99" s="141">
        <f>VLOOKUP($G99,'WM-AR'!$A$7:$AK$1630,12,FALSE)</f>
        <v>0</v>
      </c>
      <c r="O99" s="141" t="str">
        <f>VLOOKUP($G99,'WM-AR'!$A$7:$AK$1630,14,FALSE)</f>
        <v>400MPa&lt;Fy≤470MPa</v>
      </c>
      <c r="P99" s="141">
        <f>VLOOKUP($G99,'WM-AR'!$A$7:$AK$1630,16,FALSE)</f>
        <v>0</v>
      </c>
      <c r="Q99" s="141">
        <f>VLOOKUP($G99,'WM-AR'!$A$7:$AK$1630,18,FALSE)</f>
        <v>0</v>
      </c>
      <c r="R99" s="141">
        <f>VLOOKUP($G99,'WM-AR'!$A$7:$AK$1630,20,FALSE)</f>
        <v>0</v>
      </c>
      <c r="S99" s="141">
        <f>VLOOKUP($G99,'WM-AR'!$A$7:$AK$1630,22,FALSE)</f>
        <v>0</v>
      </c>
      <c r="T99" s="141">
        <f>VLOOKUP($G99,'WM-AR'!$A$7:$AK$1630,24,FALSE)</f>
        <v>0</v>
      </c>
      <c r="U99" s="141">
        <f>VLOOKUP($G99,'WM-AR'!$A$7:$AK$1630,25,FALSE)</f>
        <v>0</v>
      </c>
      <c r="V99" s="141">
        <f>VLOOKUP($G99,'WM-AR'!$A$7:$AK$1630,26,FALSE)</f>
        <v>0</v>
      </c>
      <c r="W99" s="141">
        <f>VLOOKUP($G99,'WM-AR'!$A$7:$AK$1630,27,FALSE)</f>
        <v>0</v>
      </c>
      <c r="X99" s="141">
        <f>VLOOKUP($G99,'WM-AR'!$A$7:$AK$1630,28,FALSE)</f>
        <v>0</v>
      </c>
      <c r="Y99" s="141">
        <f>VLOOKUP($G99,'WM-AR'!$A$7:$AK$1630,29,FALSE)</f>
        <v>0</v>
      </c>
      <c r="Z99" s="141">
        <f>VLOOKUP($G99,'WM-AR'!$A$7:$AK$1630,30,FALSE)</f>
        <v>0</v>
      </c>
      <c r="AA99" s="141">
        <f>VLOOKUP($G99,'WM-AR'!$A$7:$AK$1630,31,FALSE)</f>
        <v>0</v>
      </c>
      <c r="AB99" s="141">
        <f>VLOOKUP($G99,'WM-AR'!$A$7:$AK$1630,32,FALSE)</f>
        <v>0</v>
      </c>
      <c r="AC99" s="141">
        <f>VLOOKUP($G99,'WM-AR'!$A$7:$AK$1630,33,FALSE)</f>
        <v>0</v>
      </c>
      <c r="AD99" s="12" t="s">
        <v>3724</v>
      </c>
      <c r="AE99" s="181" t="s">
        <v>3929</v>
      </c>
      <c r="AF99" s="180"/>
      <c r="AG99" s="180" t="s">
        <v>3840</v>
      </c>
      <c r="AH99" s="39" t="s">
        <v>3922</v>
      </c>
    </row>
    <row r="100" spans="2:34" ht="49.9" customHeight="1">
      <c r="B100" s="4"/>
      <c r="C100" s="32"/>
      <c r="D100" s="32"/>
      <c r="E100" s="32"/>
      <c r="F100" s="31" t="s">
        <v>3955</v>
      </c>
      <c r="G100" s="140" t="s">
        <v>1816</v>
      </c>
      <c r="H100" s="126"/>
      <c r="I100" s="141" t="str">
        <f>VLOOKUP($G100,'WM-AR'!$A$7:$AK$1630,34,FALSE)</f>
        <v>M2</v>
      </c>
      <c r="J100" s="141" t="str">
        <f>VLOOKUP($G100,'WM-AR'!$A$7:$AK$1630,4,FALSE)</f>
        <v>Miscellaneous Steel Fabrication Work</v>
      </c>
      <c r="K100" s="141" t="str">
        <f>VLOOKUP($G100,'WM-AR'!$A$7:$AK$1630,6,FALSE)</f>
        <v>Shelter/Building</v>
      </c>
      <c r="L100" s="141" t="str">
        <f>VLOOKUP($G100,'WM-AR'!$A$7:$AK$1630,8,FALSE)</f>
        <v>Galvanized Steel Deck Plate</v>
      </c>
      <c r="M100" s="141">
        <f>VLOOKUP($G100,'WM-AR'!$A$7:$AK$1630,10,FALSE)</f>
        <v>0</v>
      </c>
      <c r="N100" s="141">
        <f>VLOOKUP($G100,'WM-AR'!$A$7:$AK$1630,12,FALSE)</f>
        <v>0</v>
      </c>
      <c r="O100" s="141">
        <f>VLOOKUP($G100,'WM-AR'!$A$7:$AK$1630,14,FALSE)</f>
        <v>0</v>
      </c>
      <c r="P100" s="141">
        <f>VLOOKUP($G100,'WM-AR'!$A$7:$AK$1630,16,FALSE)</f>
        <v>0</v>
      </c>
      <c r="Q100" s="141">
        <f>VLOOKUP($G100,'WM-AR'!$A$7:$AK$1630,18,FALSE)</f>
        <v>0</v>
      </c>
      <c r="R100" s="141">
        <f>VLOOKUP($G100,'WM-AR'!$A$7:$AK$1630,20,FALSE)</f>
        <v>0</v>
      </c>
      <c r="S100" s="141">
        <f>VLOOKUP($G100,'WM-AR'!$A$7:$AK$1630,22,FALSE)</f>
        <v>0</v>
      </c>
      <c r="T100" s="141">
        <f>VLOOKUP($G100,'WM-AR'!$A$7:$AK$1630,24,FALSE)</f>
        <v>0</v>
      </c>
      <c r="U100" s="141">
        <f>VLOOKUP($G100,'WM-AR'!$A$7:$AK$1630,25,FALSE)</f>
        <v>0</v>
      </c>
      <c r="V100" s="141">
        <f>VLOOKUP($G100,'WM-AR'!$A$7:$AK$1630,26,FALSE)</f>
        <v>0</v>
      </c>
      <c r="W100" s="141">
        <f>VLOOKUP($G100,'WM-AR'!$A$7:$AK$1630,27,FALSE)</f>
        <v>0</v>
      </c>
      <c r="X100" s="141">
        <f>VLOOKUP($G100,'WM-AR'!$A$7:$AK$1630,28,FALSE)</f>
        <v>0</v>
      </c>
      <c r="Y100" s="141">
        <f>VLOOKUP($G100,'WM-AR'!$A$7:$AK$1630,29,FALSE)</f>
        <v>0</v>
      </c>
      <c r="Z100" s="141">
        <f>VLOOKUP($G100,'WM-AR'!$A$7:$AK$1630,30,FALSE)</f>
        <v>0</v>
      </c>
      <c r="AA100" s="141" t="str">
        <f>VLOOKUP($G100,'WM-AR'!$A$7:$AK$1630,31,FALSE)</f>
        <v>THK=(  )mm</v>
      </c>
      <c r="AB100" s="141">
        <f>VLOOKUP($G100,'WM-AR'!$A$7:$AK$1630,32,FALSE)</f>
        <v>0</v>
      </c>
      <c r="AC100" s="141">
        <f>VLOOKUP($G100,'WM-AR'!$A$7:$AK$1630,33,FALSE)</f>
        <v>0</v>
      </c>
      <c r="AD100" s="12" t="s">
        <v>3956</v>
      </c>
      <c r="AE100" s="179" t="s">
        <v>3938</v>
      </c>
      <c r="AF100" s="180"/>
      <c r="AG100" s="180" t="s">
        <v>3940</v>
      </c>
      <c r="AH100" s="39"/>
    </row>
    <row r="101" spans="2:34" ht="49.9" customHeight="1">
      <c r="B101" s="4"/>
      <c r="C101" s="32"/>
      <c r="D101" s="32"/>
      <c r="E101" s="32"/>
      <c r="F101" s="31" t="s">
        <v>3957</v>
      </c>
      <c r="G101" s="140" t="s">
        <v>1895</v>
      </c>
      <c r="H101" s="126"/>
      <c r="I101" s="141" t="str">
        <f>VLOOKUP($G101,'WM-AR'!$A$7:$AK$1630,34,FALSE)</f>
        <v>M2</v>
      </c>
      <c r="J101" s="141" t="str">
        <f>VLOOKUP($G101,'WM-AR'!$A$7:$AK$1630,4,FALSE)</f>
        <v>Miscellaneous Steel Erection Work</v>
      </c>
      <c r="K101" s="141" t="str">
        <f>VLOOKUP($G101,'WM-AR'!$A$7:$AK$1630,6,FALSE)</f>
        <v>Shelter/Building</v>
      </c>
      <c r="L101" s="141" t="str">
        <f>VLOOKUP($G101,'WM-AR'!$A$7:$AK$1630,8,FALSE)</f>
        <v>Galvanized Steel Deck Plate</v>
      </c>
      <c r="M101" s="141">
        <f>VLOOKUP($G101,'WM-AR'!$A$7:$AK$1630,10,FALSE)</f>
        <v>0</v>
      </c>
      <c r="N101" s="141">
        <f>VLOOKUP($G101,'WM-AR'!$A$7:$AK$1630,12,FALSE)</f>
        <v>0</v>
      </c>
      <c r="O101" s="141">
        <f>VLOOKUP($G101,'WM-AR'!$A$7:$AK$1630,14,FALSE)</f>
        <v>0</v>
      </c>
      <c r="P101" s="141">
        <f>VLOOKUP($G101,'WM-AR'!$A$7:$AK$1630,16,FALSE)</f>
        <v>0</v>
      </c>
      <c r="Q101" s="141">
        <f>VLOOKUP($G101,'WM-AR'!$A$7:$AK$1630,18,FALSE)</f>
        <v>0</v>
      </c>
      <c r="R101" s="141">
        <f>VLOOKUP($G101,'WM-AR'!$A$7:$AK$1630,20,FALSE)</f>
        <v>0</v>
      </c>
      <c r="S101" s="141">
        <f>VLOOKUP($G101,'WM-AR'!$A$7:$AK$1630,22,FALSE)</f>
        <v>0</v>
      </c>
      <c r="T101" s="141">
        <f>VLOOKUP($G101,'WM-AR'!$A$7:$AK$1630,24,FALSE)</f>
        <v>0</v>
      </c>
      <c r="U101" s="141">
        <f>VLOOKUP($G101,'WM-AR'!$A$7:$AK$1630,25,FALSE)</f>
        <v>0</v>
      </c>
      <c r="V101" s="141">
        <f>VLOOKUP($G101,'WM-AR'!$A$7:$AK$1630,26,FALSE)</f>
        <v>0</v>
      </c>
      <c r="W101" s="141">
        <f>VLOOKUP($G101,'WM-AR'!$A$7:$AK$1630,27,FALSE)</f>
        <v>0</v>
      </c>
      <c r="X101" s="141">
        <f>VLOOKUP($G101,'WM-AR'!$A$7:$AK$1630,28,FALSE)</f>
        <v>0</v>
      </c>
      <c r="Y101" s="141">
        <f>VLOOKUP($G101,'WM-AR'!$A$7:$AK$1630,29,FALSE)</f>
        <v>0</v>
      </c>
      <c r="Z101" s="141">
        <f>VLOOKUP($G101,'WM-AR'!$A$7:$AK$1630,30,FALSE)</f>
        <v>0</v>
      </c>
      <c r="AA101" s="141" t="str">
        <f>VLOOKUP($G101,'WM-AR'!$A$7:$AK$1630,31,FALSE)</f>
        <v>THK=(  )mm</v>
      </c>
      <c r="AB101" s="141">
        <f>VLOOKUP($G101,'WM-AR'!$A$7:$AK$1630,32,FALSE)</f>
        <v>0</v>
      </c>
      <c r="AC101" s="141">
        <f>VLOOKUP($G101,'WM-AR'!$A$7:$AK$1630,33,FALSE)</f>
        <v>0</v>
      </c>
      <c r="AD101" s="12" t="s">
        <v>3956</v>
      </c>
      <c r="AE101" s="179" t="s">
        <v>3938</v>
      </c>
      <c r="AF101" s="180"/>
      <c r="AG101" s="180" t="s">
        <v>3940</v>
      </c>
      <c r="AH101" s="39"/>
    </row>
    <row r="102" spans="2:34" ht="34.9" customHeight="1">
      <c r="B102" s="4"/>
      <c r="C102" s="7"/>
      <c r="D102" s="8"/>
      <c r="E102" s="8"/>
      <c r="F102" s="8"/>
      <c r="G102" s="9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14"/>
      <c r="AD102" s="5"/>
      <c r="AE102" s="5"/>
      <c r="AF102" s="5"/>
      <c r="AG102" s="5"/>
      <c r="AH102" s="83"/>
    </row>
    <row r="103" spans="2:34" ht="34.9" customHeight="1">
      <c r="B103" s="19">
        <v>1.2</v>
      </c>
      <c r="C103" s="61" t="s">
        <v>3630</v>
      </c>
      <c r="D103" s="61"/>
      <c r="E103" s="61"/>
      <c r="F103" s="62"/>
      <c r="G103" s="38"/>
      <c r="H103" s="399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2"/>
      <c r="AE103" s="22"/>
      <c r="AF103" s="22"/>
      <c r="AG103" s="22"/>
      <c r="AH103" s="23"/>
    </row>
    <row r="104" spans="2:34" ht="34.9" customHeight="1">
      <c r="B104" s="335"/>
      <c r="C104" s="336" t="s">
        <v>5105</v>
      </c>
      <c r="D104" s="334"/>
      <c r="E104" s="180"/>
      <c r="F104" s="123" t="s">
        <v>5063</v>
      </c>
      <c r="G104" s="45"/>
      <c r="H104" s="45"/>
      <c r="I104" s="45"/>
      <c r="J104" s="45"/>
      <c r="K104" s="45"/>
      <c r="L104" s="46"/>
      <c r="M104" s="58"/>
      <c r="N104" s="59"/>
      <c r="O104" s="59"/>
      <c r="P104" s="59"/>
      <c r="Q104" s="59"/>
      <c r="R104" s="59"/>
      <c r="S104" s="59"/>
      <c r="T104" s="60"/>
      <c r="U104" s="14"/>
      <c r="V104" s="14"/>
      <c r="W104" s="14"/>
      <c r="X104" s="14"/>
      <c r="Y104" s="14"/>
      <c r="Z104" s="14"/>
      <c r="AA104" s="14"/>
      <c r="AB104" s="14"/>
      <c r="AC104" s="14"/>
      <c r="AD104" s="124" t="s">
        <v>3813</v>
      </c>
      <c r="AE104" s="154"/>
      <c r="AF104" s="154"/>
      <c r="AG104" s="154"/>
      <c r="AH104" s="11"/>
    </row>
    <row r="105" spans="2:34" ht="34.9" customHeight="1">
      <c r="B105" s="4"/>
      <c r="C105" s="12"/>
      <c r="D105" s="155"/>
      <c r="E105" s="155"/>
      <c r="F105" s="8" t="s">
        <v>1993</v>
      </c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 t="s">
        <v>1985</v>
      </c>
      <c r="AE105" s="158"/>
      <c r="AF105" s="158"/>
      <c r="AG105" s="158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74"/>
      <c r="AF106" s="174"/>
      <c r="AG106" s="174"/>
      <c r="AH106" s="11"/>
    </row>
    <row r="107" spans="2:34" ht="34.9" customHeight="1">
      <c r="B107" s="4"/>
      <c r="C107" s="12"/>
      <c r="D107" s="12"/>
      <c r="E107" s="12"/>
      <c r="F107" s="12"/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4"/>
      <c r="AE107" s="155"/>
      <c r="AF107" s="155"/>
      <c r="AG107" s="155"/>
      <c r="AH107" s="11"/>
    </row>
  </sheetData>
  <mergeCells count="2">
    <mergeCell ref="AF2:AG2"/>
    <mergeCell ref="E26:E3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G50:G52 G22 G77:G80 G17:G18 G55:G59 G62:G66 G12:G13 G40:G42 G69:G73 G7:G8 G45:G47 G83:G89 G93:G95 G98:G101 G34:G37 G26:G30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K15" sqref="K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78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79" t="s">
        <v>1982</v>
      </c>
      <c r="H2" s="29" t="s">
        <v>5557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3937</v>
      </c>
      <c r="AF2" s="469" t="s">
        <v>3866</v>
      </c>
      <c r="AG2" s="470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4771</v>
      </c>
      <c r="D4" s="61"/>
      <c r="E4" s="61"/>
      <c r="F4" s="21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35"/>
      <c r="C6" s="336" t="s">
        <v>5105</v>
      </c>
      <c r="D6" s="334"/>
      <c r="E6" s="180" t="s">
        <v>4910</v>
      </c>
      <c r="F6" s="123" t="s">
        <v>4748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3962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3964</v>
      </c>
      <c r="AE7" s="179" t="s">
        <v>3966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35"/>
      <c r="C10" s="336" t="s">
        <v>5105</v>
      </c>
      <c r="D10" s="334" t="s">
        <v>5060</v>
      </c>
      <c r="E10" s="180" t="s">
        <v>5609</v>
      </c>
      <c r="F10" s="123" t="s">
        <v>5605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3963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3968</v>
      </c>
      <c r="AF11" s="180">
        <v>932.98800000000006</v>
      </c>
      <c r="AG11" s="180" t="s">
        <v>3969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00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35"/>
      <c r="C13" s="336" t="s">
        <v>5105</v>
      </c>
      <c r="D13" s="334"/>
      <c r="E13" s="180" t="s">
        <v>5061</v>
      </c>
      <c r="F13" s="123" t="s">
        <v>5606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3965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3970</v>
      </c>
      <c r="AF14" s="180"/>
      <c r="AG14" s="180" t="s">
        <v>3971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00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4751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35"/>
      <c r="C17" s="336" t="s">
        <v>5105</v>
      </c>
      <c r="D17" s="334" t="s">
        <v>5597</v>
      </c>
      <c r="E17" s="180" t="s">
        <v>5090</v>
      </c>
      <c r="F17" s="123" t="s">
        <v>4750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3976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3975</v>
      </c>
      <c r="AE18" s="179" t="s">
        <v>3986</v>
      </c>
      <c r="AF18" s="180"/>
      <c r="AG18" s="180" t="s">
        <v>3960</v>
      </c>
      <c r="AH18" s="39" t="s">
        <v>5101</v>
      </c>
    </row>
    <row r="19" spans="2:34" ht="49.9" customHeight="1">
      <c r="B19" s="4"/>
      <c r="C19" s="12"/>
      <c r="D19" s="12"/>
      <c r="E19" s="12"/>
      <c r="F19" s="31" t="s">
        <v>3978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3977</v>
      </c>
      <c r="AE19" s="179" t="s">
        <v>3938</v>
      </c>
      <c r="AF19" s="180"/>
      <c r="AG19" s="180" t="s">
        <v>3940</v>
      </c>
      <c r="AH19" s="39"/>
    </row>
    <row r="20" spans="2:34" ht="49.9" customHeight="1">
      <c r="B20" s="4"/>
      <c r="C20" s="35"/>
      <c r="D20" s="35"/>
      <c r="E20" s="35"/>
      <c r="F20" s="31" t="s">
        <v>3979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3984</v>
      </c>
      <c r="AE20" s="179" t="s">
        <v>3938</v>
      </c>
      <c r="AF20" s="180"/>
      <c r="AG20" s="180" t="s">
        <v>3940</v>
      </c>
      <c r="AH20" s="86"/>
    </row>
    <row r="21" spans="2:34" ht="49.9" customHeight="1">
      <c r="B21" s="4"/>
      <c r="C21" s="35"/>
      <c r="D21" s="35"/>
      <c r="E21" s="35"/>
      <c r="F21" s="31" t="s">
        <v>3982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3981</v>
      </c>
      <c r="AE21" s="179" t="s">
        <v>3938</v>
      </c>
      <c r="AF21" s="180"/>
      <c r="AG21" s="180" t="s">
        <v>3940</v>
      </c>
      <c r="AH21" s="12"/>
    </row>
    <row r="22" spans="2:34" ht="49.9" customHeight="1">
      <c r="B22" s="4"/>
      <c r="C22" s="12"/>
      <c r="D22" s="12"/>
      <c r="E22" s="12"/>
      <c r="F22" s="31" t="s">
        <v>3983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3988</v>
      </c>
      <c r="AE22" s="179" t="s">
        <v>3938</v>
      </c>
      <c r="AF22" s="180"/>
      <c r="AG22" s="180" t="s">
        <v>3940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3980</v>
      </c>
      <c r="AE23" s="179" t="s">
        <v>3987</v>
      </c>
      <c r="AF23" s="180"/>
      <c r="AG23" s="180" t="s">
        <v>3960</v>
      </c>
      <c r="AH23" s="39" t="s">
        <v>5100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35"/>
      <c r="C25" s="336" t="s">
        <v>5105</v>
      </c>
      <c r="D25" s="334"/>
      <c r="E25" s="180" t="s">
        <v>5090</v>
      </c>
      <c r="F25" s="123" t="s">
        <v>4752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3976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3975</v>
      </c>
      <c r="AE26" s="179" t="s">
        <v>3986</v>
      </c>
      <c r="AF26" s="180"/>
      <c r="AG26" s="180" t="s">
        <v>3960</v>
      </c>
      <c r="AH26" s="39" t="s">
        <v>5102</v>
      </c>
    </row>
    <row r="27" spans="2:34" ht="49.9" customHeight="1">
      <c r="B27" s="4"/>
      <c r="C27" s="12"/>
      <c r="D27" s="12"/>
      <c r="E27" s="12"/>
      <c r="F27" s="31" t="s">
        <v>3978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3977</v>
      </c>
      <c r="AE27" s="179" t="s">
        <v>3938</v>
      </c>
      <c r="AF27" s="180"/>
      <c r="AG27" s="180" t="s">
        <v>3940</v>
      </c>
      <c r="AH27" s="39"/>
    </row>
    <row r="28" spans="2:34" ht="49.9" customHeight="1">
      <c r="B28" s="4"/>
      <c r="C28" s="35"/>
      <c r="D28" s="35"/>
      <c r="E28" s="35"/>
      <c r="F28" s="31" t="s">
        <v>3979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3984</v>
      </c>
      <c r="AE28" s="179" t="s">
        <v>3938</v>
      </c>
      <c r="AF28" s="180"/>
      <c r="AG28" s="180" t="s">
        <v>3940</v>
      </c>
      <c r="AH28" s="86"/>
    </row>
    <row r="29" spans="2:34" ht="49.9" customHeight="1">
      <c r="B29" s="4"/>
      <c r="C29" s="35"/>
      <c r="D29" s="35"/>
      <c r="E29" s="35"/>
      <c r="F29" s="31" t="s">
        <v>3982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3981</v>
      </c>
      <c r="AE29" s="179" t="s">
        <v>3938</v>
      </c>
      <c r="AF29" s="180"/>
      <c r="AG29" s="180" t="s">
        <v>3940</v>
      </c>
      <c r="AH29" s="12"/>
    </row>
    <row r="30" spans="2:34" ht="49.9" customHeight="1">
      <c r="B30" s="4"/>
      <c r="C30" s="12"/>
      <c r="D30" s="12"/>
      <c r="E30" s="12"/>
      <c r="F30" s="31" t="s">
        <v>3983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3988</v>
      </c>
      <c r="AE30" s="179" t="s">
        <v>3938</v>
      </c>
      <c r="AF30" s="180"/>
      <c r="AG30" s="180" t="s">
        <v>3940</v>
      </c>
      <c r="AH30" s="86"/>
    </row>
    <row r="31" spans="2:34" ht="49.9" customHeight="1">
      <c r="B31" s="4"/>
      <c r="C31" s="12"/>
      <c r="D31" s="12"/>
      <c r="E31" s="12"/>
      <c r="F31" s="31" t="s">
        <v>3990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3989</v>
      </c>
      <c r="AE31" s="179" t="s">
        <v>3938</v>
      </c>
      <c r="AF31" s="180"/>
      <c r="AG31" s="180" t="s">
        <v>3960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00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5064</v>
      </c>
      <c r="D33" s="61"/>
      <c r="E33" s="61"/>
      <c r="F33" s="62"/>
      <c r="G33" s="38"/>
      <c r="H33" s="399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35"/>
      <c r="C34" s="336" t="s">
        <v>5105</v>
      </c>
      <c r="D34" s="334"/>
      <c r="E34" s="180"/>
      <c r="F34" s="123" t="s">
        <v>5062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4772</v>
      </c>
      <c r="D37" s="61"/>
      <c r="E37" s="61"/>
      <c r="F37" s="62"/>
      <c r="G37" s="38"/>
      <c r="H37" s="399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4753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35"/>
      <c r="C39" s="336" t="s">
        <v>5105</v>
      </c>
      <c r="D39" s="334" t="s">
        <v>5610</v>
      </c>
      <c r="E39" s="180" t="s">
        <v>5613</v>
      </c>
      <c r="F39" s="123" t="s">
        <v>4754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3964</v>
      </c>
      <c r="AE40" s="179" t="s">
        <v>3992</v>
      </c>
      <c r="AF40" s="180"/>
      <c r="AG40" s="180" t="s">
        <v>3991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35"/>
      <c r="C42" s="336" t="s">
        <v>5105</v>
      </c>
      <c r="D42" s="334"/>
      <c r="E42" s="180"/>
      <c r="F42" s="123" t="s">
        <v>4755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3993</v>
      </c>
      <c r="AE43" s="179" t="s">
        <v>3992</v>
      </c>
      <c r="AF43" s="180"/>
      <c r="AG43" s="180" t="s">
        <v>3991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35"/>
      <c r="C45" s="336" t="s">
        <v>5105</v>
      </c>
      <c r="D45" s="334"/>
      <c r="E45" s="180"/>
      <c r="F45" s="123" t="s">
        <v>4756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3993</v>
      </c>
      <c r="AE46" s="179" t="s">
        <v>3992</v>
      </c>
      <c r="AF46" s="180"/>
      <c r="AG46" s="180" t="s">
        <v>3991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35"/>
      <c r="C48" s="336" t="s">
        <v>5105</v>
      </c>
      <c r="D48" s="334"/>
      <c r="E48" s="180"/>
      <c r="F48" s="123" t="s">
        <v>4249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3993</v>
      </c>
      <c r="AE49" s="179" t="s">
        <v>3992</v>
      </c>
      <c r="AF49" s="180"/>
      <c r="AG49" s="180" t="s">
        <v>3991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399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35"/>
      <c r="C53" s="336" t="s">
        <v>5105</v>
      </c>
      <c r="D53" s="334"/>
      <c r="E53" s="180"/>
      <c r="F53" s="123" t="s">
        <v>5062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399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35"/>
      <c r="C57" s="336"/>
      <c r="D57" s="334"/>
      <c r="E57" s="180"/>
      <c r="F57" s="123" t="s">
        <v>5062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5"/>
  <sheetViews>
    <sheetView view="pageBreakPreview" zoomScale="70" zoomScaleNormal="100" zoomScaleSheetLayoutView="70" workbookViewId="0">
      <pane xSplit="12" ySplit="3" topLeftCell="M60" activePane="bottomRight" state="frozen"/>
      <selection activeCell="N104" sqref="N104"/>
      <selection pane="topRight" activeCell="N104" sqref="N104"/>
      <selection pane="bottomLeft" activeCell="N104" sqref="N104"/>
      <selection pane="bottomRight" activeCell="F75" sqref="F7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5058</v>
      </c>
      <c r="D2" s="29" t="s">
        <v>5054</v>
      </c>
      <c r="E2" s="29" t="s">
        <v>5141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4770</v>
      </c>
      <c r="D4" s="61"/>
      <c r="E4" s="61"/>
      <c r="F4" s="20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35"/>
      <c r="C6" s="336" t="s">
        <v>5105</v>
      </c>
      <c r="D6" s="334"/>
      <c r="E6" s="180" t="s">
        <v>5065</v>
      </c>
      <c r="F6" s="123" t="s">
        <v>4906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3995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3966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35"/>
      <c r="C10" s="336" t="s">
        <v>5105</v>
      </c>
      <c r="D10" s="334"/>
      <c r="E10" s="180" t="s">
        <v>5066</v>
      </c>
      <c r="F10" s="123" t="s">
        <v>5620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3996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3966</v>
      </c>
      <c r="AF11" s="180">
        <v>2095.3710000000001</v>
      </c>
      <c r="AG11" s="180" t="s">
        <v>3967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3997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35"/>
      <c r="C14" s="336" t="s">
        <v>5105</v>
      </c>
      <c r="D14" s="334"/>
      <c r="E14" s="180" t="s">
        <v>4915</v>
      </c>
      <c r="F14" s="123" t="s">
        <v>5638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3998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3953</v>
      </c>
      <c r="AF15" s="180"/>
      <c r="AG15" s="180" t="s">
        <v>3960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3929</v>
      </c>
      <c r="AF16" s="180"/>
      <c r="AG16" s="180" t="s">
        <v>3840</v>
      </c>
      <c r="AH16" s="39" t="s">
        <v>4000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3999</v>
      </c>
      <c r="AF17" s="180"/>
      <c r="AG17" s="182" t="s">
        <v>3939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35"/>
      <c r="C19" s="336" t="s">
        <v>5105</v>
      </c>
      <c r="D19" s="334" t="s">
        <v>5067</v>
      </c>
      <c r="E19" s="180" t="s">
        <v>5631</v>
      </c>
      <c r="F19" s="436" t="s">
        <v>5026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3998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3953</v>
      </c>
      <c r="AF20" s="180"/>
      <c r="AG20" s="180" t="s">
        <v>3960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3929</v>
      </c>
      <c r="AF21" s="180"/>
      <c r="AG21" s="180" t="s">
        <v>3840</v>
      </c>
      <c r="AH21" s="39" t="s">
        <v>4000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3999</v>
      </c>
      <c r="AF22" s="180"/>
      <c r="AG22" s="182" t="s">
        <v>3939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35"/>
      <c r="C24" s="336" t="s">
        <v>5105</v>
      </c>
      <c r="D24" s="334" t="s">
        <v>5005</v>
      </c>
      <c r="E24" s="180" t="s">
        <v>5619</v>
      </c>
      <c r="F24" s="123" t="s">
        <v>4942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4938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3998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3953</v>
      </c>
      <c r="AF25" s="180">
        <v>59.209000000000003</v>
      </c>
      <c r="AG25" s="180" t="s">
        <v>3960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3929</v>
      </c>
      <c r="AF26" s="180">
        <v>5.92</v>
      </c>
      <c r="AG26" s="180" t="s">
        <v>3840</v>
      </c>
      <c r="AH26" s="39" t="s">
        <v>4000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3999</v>
      </c>
      <c r="AF27" s="180">
        <v>303.64800000000002</v>
      </c>
      <c r="AG27" s="182" t="s">
        <v>3939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35"/>
      <c r="C29" s="336" t="s">
        <v>5105</v>
      </c>
      <c r="D29" s="334"/>
      <c r="E29" s="180" t="s">
        <v>5066</v>
      </c>
      <c r="F29" s="123" t="s">
        <v>4758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3954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3953</v>
      </c>
      <c r="AF30" s="180"/>
      <c r="AG30" s="180" t="s">
        <v>3960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3929</v>
      </c>
      <c r="AF31" s="180"/>
      <c r="AG31" s="180" t="s">
        <v>3840</v>
      </c>
      <c r="AH31" s="39" t="s">
        <v>4000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3999</v>
      </c>
      <c r="AF32" s="180"/>
      <c r="AG32" s="182" t="s">
        <v>3939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35"/>
      <c r="C34" s="336" t="s">
        <v>5105</v>
      </c>
      <c r="D34" s="334"/>
      <c r="E34" s="180" t="s">
        <v>5066</v>
      </c>
      <c r="F34" s="123" t="s">
        <v>4760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1" t="s">
        <v>5071</v>
      </c>
      <c r="F35" s="31" t="s">
        <v>3998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3953</v>
      </c>
      <c r="AF35" s="180"/>
      <c r="AG35" s="180" t="s">
        <v>3960</v>
      </c>
      <c r="AH35" s="85"/>
    </row>
    <row r="36" spans="2:34" ht="49.9" customHeight="1">
      <c r="B36" s="4"/>
      <c r="C36" s="12"/>
      <c r="D36" s="12"/>
      <c r="E36" s="472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3929</v>
      </c>
      <c r="AF36" s="180"/>
      <c r="AG36" s="180" t="s">
        <v>3840</v>
      </c>
      <c r="AH36" s="39" t="s">
        <v>4000</v>
      </c>
    </row>
    <row r="37" spans="2:34" ht="49.9" customHeight="1">
      <c r="B37" s="4"/>
      <c r="C37" s="12"/>
      <c r="D37" s="12"/>
      <c r="E37" s="47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3999</v>
      </c>
      <c r="AF37" s="180"/>
      <c r="AG37" s="182" t="s">
        <v>3939</v>
      </c>
      <c r="AH37" s="39"/>
    </row>
    <row r="38" spans="2:34" ht="49.9" customHeight="1">
      <c r="B38" s="4"/>
      <c r="C38" s="12"/>
      <c r="D38" s="12"/>
      <c r="E38" s="471" t="s">
        <v>5068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4016</v>
      </c>
      <c r="AF38" s="180"/>
      <c r="AG38" s="182" t="s">
        <v>3939</v>
      </c>
      <c r="AH38" s="39"/>
    </row>
    <row r="39" spans="2:34" ht="49.9" customHeight="1">
      <c r="B39" s="4"/>
      <c r="C39" s="12"/>
      <c r="D39" s="12"/>
      <c r="E39" s="472"/>
      <c r="F39" s="31" t="s">
        <v>4014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4013</v>
      </c>
      <c r="AE39" s="179" t="s">
        <v>4016</v>
      </c>
      <c r="AF39" s="180"/>
      <c r="AG39" s="182" t="s">
        <v>3939</v>
      </c>
      <c r="AH39" s="34"/>
    </row>
    <row r="40" spans="2:34" ht="49.9" customHeight="1">
      <c r="B40" s="4"/>
      <c r="C40" s="12"/>
      <c r="D40" s="12"/>
      <c r="E40" s="473"/>
      <c r="F40" s="31" t="s">
        <v>4015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4012</v>
      </c>
      <c r="AE40" s="179" t="s">
        <v>4016</v>
      </c>
      <c r="AF40" s="180"/>
      <c r="AG40" s="182" t="s">
        <v>3939</v>
      </c>
      <c r="AH40" s="34"/>
    </row>
    <row r="41" spans="2:34" ht="49.9" customHeight="1">
      <c r="B41" s="4"/>
      <c r="C41" s="69"/>
      <c r="D41" s="69"/>
      <c r="E41" s="69" t="s">
        <v>5069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4016</v>
      </c>
      <c r="AF41" s="180"/>
      <c r="AG41" s="182" t="s">
        <v>3939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4765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35"/>
      <c r="C44" s="336" t="s">
        <v>5105</v>
      </c>
      <c r="D44" s="334"/>
      <c r="E44" s="180" t="s">
        <v>5066</v>
      </c>
      <c r="F44" s="123" t="s">
        <v>4761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4007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1" t="s">
        <v>5070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4001</v>
      </c>
      <c r="AE45" s="179" t="s">
        <v>3966</v>
      </c>
      <c r="AF45" s="180"/>
      <c r="AG45" s="180" t="s">
        <v>3967</v>
      </c>
      <c r="AH45" s="33"/>
    </row>
    <row r="46" spans="2:34" ht="49.9" customHeight="1">
      <c r="B46" s="4"/>
      <c r="C46" s="12"/>
      <c r="D46" s="12"/>
      <c r="E46" s="472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2"/>
      <c r="F47" s="31" t="s">
        <v>4763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4762</v>
      </c>
      <c r="AE47" s="179" t="s">
        <v>3966</v>
      </c>
      <c r="AF47" s="180"/>
      <c r="AG47" s="180" t="s">
        <v>3967</v>
      </c>
      <c r="AH47" s="39"/>
    </row>
    <row r="48" spans="2:34" ht="49.9" customHeight="1">
      <c r="B48" s="4"/>
      <c r="C48" s="12"/>
      <c r="D48" s="12"/>
      <c r="E48" s="47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4002</v>
      </c>
      <c r="AE48" s="179" t="s">
        <v>3966</v>
      </c>
      <c r="AF48" s="180"/>
      <c r="AG48" s="180" t="s">
        <v>3967</v>
      </c>
      <c r="AH48" s="39"/>
    </row>
    <row r="49" spans="2:34" ht="49.9" customHeight="1">
      <c r="B49" s="4"/>
      <c r="C49" s="12"/>
      <c r="D49" s="35"/>
      <c r="E49" s="471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3966</v>
      </c>
      <c r="AF49" s="180"/>
      <c r="AG49" s="180" t="s">
        <v>3967</v>
      </c>
      <c r="AH49" s="39"/>
    </row>
    <row r="50" spans="2:34" ht="49.9" customHeight="1">
      <c r="B50" s="4"/>
      <c r="C50" s="12"/>
      <c r="D50" s="35"/>
      <c r="E50" s="473"/>
      <c r="F50" s="31" t="s">
        <v>4006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4003</v>
      </c>
      <c r="AE50" s="179" t="s">
        <v>3966</v>
      </c>
      <c r="AF50" s="180"/>
      <c r="AG50" s="180" t="s">
        <v>3967</v>
      </c>
      <c r="AH50" s="34"/>
    </row>
    <row r="51" spans="2:34" ht="49.9" customHeight="1">
      <c r="B51" s="4"/>
      <c r="C51" s="12"/>
      <c r="D51" s="35"/>
      <c r="E51" s="471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3966</v>
      </c>
      <c r="AF51" s="180"/>
      <c r="AG51" s="180" t="s">
        <v>3967</v>
      </c>
      <c r="AH51" s="34"/>
    </row>
    <row r="52" spans="2:34" ht="49.9" customHeight="1">
      <c r="B52" s="4"/>
      <c r="C52" s="12"/>
      <c r="D52" s="35"/>
      <c r="E52" s="473"/>
      <c r="F52" s="31" t="s">
        <v>4005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4004</v>
      </c>
      <c r="AE52" s="179" t="s">
        <v>3966</v>
      </c>
      <c r="AF52" s="180"/>
      <c r="AG52" s="180" t="s">
        <v>3967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35"/>
      <c r="C54" s="336" t="s">
        <v>5105</v>
      </c>
      <c r="D54" s="334" t="s">
        <v>5005</v>
      </c>
      <c r="E54" s="180" t="s">
        <v>4915</v>
      </c>
      <c r="F54" s="123" t="s">
        <v>4181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4008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1" t="s">
        <v>5070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5034</v>
      </c>
      <c r="AE55" s="179" t="s">
        <v>3966</v>
      </c>
      <c r="AF55" s="180">
        <v>146.87299999999999</v>
      </c>
      <c r="AG55" s="180" t="s">
        <v>3835</v>
      </c>
      <c r="AH55" s="33"/>
    </row>
    <row r="56" spans="2:34" ht="49.9" customHeight="1">
      <c r="B56" s="4"/>
      <c r="C56" s="12"/>
      <c r="D56" s="12"/>
      <c r="E56" s="472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2"/>
      <c r="F57" s="31" t="s">
        <v>5041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5042</v>
      </c>
      <c r="AE57" s="179" t="s">
        <v>3966</v>
      </c>
      <c r="AF57" s="180">
        <v>146.87299999999999</v>
      </c>
      <c r="AG57" s="180" t="s">
        <v>3835</v>
      </c>
      <c r="AH57" s="39"/>
    </row>
    <row r="58" spans="2:34" ht="49.9" customHeight="1">
      <c r="B58" s="4"/>
      <c r="C58" s="12"/>
      <c r="D58" s="12"/>
      <c r="E58" s="473"/>
      <c r="F58" s="31" t="s">
        <v>5040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5043</v>
      </c>
      <c r="AE58" s="179" t="s">
        <v>3966</v>
      </c>
      <c r="AF58" s="180">
        <v>146.87299999999999</v>
      </c>
      <c r="AG58" s="180" t="s">
        <v>3835</v>
      </c>
      <c r="AH58" s="39"/>
    </row>
    <row r="59" spans="2:34" ht="49.9" customHeight="1">
      <c r="B59" s="4"/>
      <c r="C59" s="12"/>
      <c r="D59" s="35"/>
      <c r="E59" s="471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3966</v>
      </c>
      <c r="AF59" s="180">
        <v>146.87299999999999</v>
      </c>
      <c r="AG59" s="180" t="s">
        <v>3835</v>
      </c>
      <c r="AH59" s="39"/>
    </row>
    <row r="60" spans="2:34" ht="49.9" customHeight="1">
      <c r="B60" s="4"/>
      <c r="C60" s="12"/>
      <c r="D60" s="35"/>
      <c r="E60" s="473"/>
      <c r="F60" s="31" t="s">
        <v>4009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5044</v>
      </c>
      <c r="AE60" s="179" t="s">
        <v>3966</v>
      </c>
      <c r="AF60" s="180">
        <v>146.87299999999999</v>
      </c>
      <c r="AG60" s="180" t="s">
        <v>3835</v>
      </c>
      <c r="AH60" s="34"/>
    </row>
    <row r="61" spans="2:34" ht="49.9" customHeight="1">
      <c r="B61" s="4"/>
      <c r="C61" s="12"/>
      <c r="D61" s="35"/>
      <c r="E61" s="471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5038</v>
      </c>
      <c r="AE61" s="179" t="s">
        <v>3966</v>
      </c>
      <c r="AF61" s="180">
        <v>146.87299999999999</v>
      </c>
      <c r="AG61" s="180" t="s">
        <v>3835</v>
      </c>
      <c r="AH61" s="34"/>
    </row>
    <row r="62" spans="2:34" ht="49.9" customHeight="1">
      <c r="B62" s="4"/>
      <c r="C62" s="12"/>
      <c r="D62" s="35"/>
      <c r="E62" s="473"/>
      <c r="F62" s="31" t="s">
        <v>4005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5045</v>
      </c>
      <c r="AE62" s="179" t="s">
        <v>3966</v>
      </c>
      <c r="AF62" s="180">
        <v>146.87299999999999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35"/>
      <c r="C64" s="336" t="s">
        <v>5105</v>
      </c>
      <c r="D64" s="334" t="s">
        <v>5025</v>
      </c>
      <c r="E64" s="180" t="s">
        <v>4915</v>
      </c>
      <c r="F64" s="436" t="s">
        <v>5046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4008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1" t="s">
        <v>5071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5034</v>
      </c>
      <c r="AE65" s="179" t="s">
        <v>3966</v>
      </c>
      <c r="AF65" s="180">
        <v>84.141999999999996</v>
      </c>
      <c r="AG65" s="180" t="s">
        <v>3967</v>
      </c>
      <c r="AH65" s="33"/>
    </row>
    <row r="66" spans="2:34" ht="49.9" customHeight="1">
      <c r="B66" s="4"/>
      <c r="C66" s="12"/>
      <c r="D66" s="12"/>
      <c r="E66" s="472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2"/>
      <c r="F67" s="31" t="s">
        <v>5033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5035</v>
      </c>
      <c r="AE67" s="179" t="s">
        <v>3966</v>
      </c>
      <c r="AF67" s="180">
        <v>84.141999999999996</v>
      </c>
      <c r="AG67" s="180" t="s">
        <v>3967</v>
      </c>
      <c r="AH67" s="39"/>
    </row>
    <row r="68" spans="2:34" ht="49.9" customHeight="1">
      <c r="B68" s="4"/>
      <c r="C68" s="12"/>
      <c r="D68" s="12"/>
      <c r="E68" s="473"/>
      <c r="F68" s="31" t="s">
        <v>5028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5036</v>
      </c>
      <c r="AE68" s="179" t="s">
        <v>3966</v>
      </c>
      <c r="AF68" s="180">
        <v>84.141999999999996</v>
      </c>
      <c r="AG68" s="180" t="s">
        <v>3967</v>
      </c>
      <c r="AH68" s="39"/>
    </row>
    <row r="69" spans="2:34" ht="49.9" customHeight="1">
      <c r="B69" s="4"/>
      <c r="C69" s="12"/>
      <c r="D69" s="35"/>
      <c r="E69" s="471" t="s">
        <v>5068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3966</v>
      </c>
      <c r="AF69" s="180">
        <v>84.141999999999996</v>
      </c>
      <c r="AG69" s="180" t="s">
        <v>3967</v>
      </c>
      <c r="AH69" s="39"/>
    </row>
    <row r="70" spans="2:34" ht="49.9" customHeight="1">
      <c r="B70" s="4"/>
      <c r="C70" s="12"/>
      <c r="D70" s="35"/>
      <c r="E70" s="473"/>
      <c r="F70" s="31" t="s">
        <v>4009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5037</v>
      </c>
      <c r="AE70" s="179" t="s">
        <v>3966</v>
      </c>
      <c r="AF70" s="180">
        <v>84.141999999999996</v>
      </c>
      <c r="AG70" s="180" t="s">
        <v>3967</v>
      </c>
      <c r="AH70" s="34"/>
    </row>
    <row r="71" spans="2:34" ht="49.9" customHeight="1">
      <c r="B71" s="4"/>
      <c r="C71" s="12"/>
      <c r="D71" s="35"/>
      <c r="E71" s="471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5038</v>
      </c>
      <c r="AE71" s="179" t="s">
        <v>3966</v>
      </c>
      <c r="AF71" s="180">
        <v>84.141999999999996</v>
      </c>
      <c r="AG71" s="180" t="s">
        <v>3967</v>
      </c>
      <c r="AH71" s="34"/>
    </row>
    <row r="72" spans="2:34" ht="49.9" customHeight="1">
      <c r="B72" s="4"/>
      <c r="C72" s="12"/>
      <c r="D72" s="35"/>
      <c r="E72" s="473"/>
      <c r="F72" s="31" t="s">
        <v>4005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5039</v>
      </c>
      <c r="AE72" s="179" t="s">
        <v>3966</v>
      </c>
      <c r="AF72" s="180">
        <v>84.141999999999996</v>
      </c>
      <c r="AG72" s="180" t="s">
        <v>3967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35"/>
      <c r="C74" s="336" t="s">
        <v>5105</v>
      </c>
      <c r="D74" s="334" t="s">
        <v>5025</v>
      </c>
      <c r="E74" s="180" t="s">
        <v>5065</v>
      </c>
      <c r="F74" s="436" t="s">
        <v>5030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5027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5072</v>
      </c>
      <c r="F75" s="31" t="s">
        <v>5028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4011</v>
      </c>
      <c r="AE75" s="179" t="s">
        <v>3966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71" t="s">
        <v>5031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3966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73"/>
      <c r="F77" s="31" t="s">
        <v>4005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4010</v>
      </c>
      <c r="AE77" s="179" t="s">
        <v>3966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71" t="s">
        <v>5031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3966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73"/>
      <c r="F79" s="31" t="s">
        <v>4005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4010</v>
      </c>
      <c r="AE79" s="179" t="s">
        <v>3966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35"/>
      <c r="C81" s="336" t="s">
        <v>5105</v>
      </c>
      <c r="D81" s="334" t="s">
        <v>5025</v>
      </c>
      <c r="E81" s="180" t="s">
        <v>5065</v>
      </c>
      <c r="F81" s="436" t="s">
        <v>5032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5027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5072</v>
      </c>
      <c r="F82" s="31" t="s">
        <v>5028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4011</v>
      </c>
      <c r="AE82" s="179" t="s">
        <v>3966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71" t="s">
        <v>5031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3966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73"/>
      <c r="F84" s="31" t="s">
        <v>4005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4010</v>
      </c>
      <c r="AE84" s="179" t="s">
        <v>3966</v>
      </c>
      <c r="AF84" s="180">
        <v>10.112</v>
      </c>
      <c r="AG84" s="180" t="s">
        <v>3835</v>
      </c>
      <c r="AH84" s="39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8"/>
      <c r="AF85" s="158"/>
      <c r="AG85" s="158"/>
      <c r="AH85" s="11"/>
    </row>
    <row r="86" spans="2:34" ht="33" customHeight="1">
      <c r="B86" s="185"/>
      <c r="C86" s="186"/>
      <c r="D86" s="186"/>
      <c r="E86" s="186"/>
      <c r="F86" s="423" t="s">
        <v>5722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35"/>
      <c r="C87" s="336" t="s">
        <v>3731</v>
      </c>
      <c r="D87" s="334" t="s">
        <v>5025</v>
      </c>
      <c r="E87" s="180" t="s">
        <v>5721</v>
      </c>
      <c r="F87" s="123" t="s">
        <v>5724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5726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5723</v>
      </c>
      <c r="G88" s="140" t="s">
        <v>2906</v>
      </c>
      <c r="H88" s="126"/>
      <c r="I88" s="141" t="str">
        <f>VLOOKUP($G88,'WM-AR'!$A$7:$AK$1630,34,FALSE)</f>
        <v>M</v>
      </c>
      <c r="J88" s="141" t="str">
        <f>VLOOKUP($G88,'WM-AR'!$A$7:$AK$1630,4,FALSE)</f>
        <v>Finishing Work</v>
      </c>
      <c r="K88" s="141" t="str">
        <f>VLOOKUP($G88,'WM-AR'!$A$7:$AK$1630,6,FALSE)</f>
        <v>Exterior/Interior Finish Work</v>
      </c>
      <c r="L88" s="141" t="str">
        <f>VLOOKUP($G88,'WM-AR'!$A$7:$AK$1630,8,FALSE)</f>
        <v>Coved Rubber Skirting</v>
      </c>
      <c r="M88" s="141">
        <f>VLOOKUP($G88,'WM-AR'!$A$7:$AK$1630,10,FALSE)</f>
        <v>0</v>
      </c>
      <c r="N88" s="141">
        <f>VLOOKUP($G88,'WM-AR'!$A$7:$AK$1630,12,FALSE)</f>
        <v>0</v>
      </c>
      <c r="O88" s="141">
        <f>VLOOKUP($G88,'WM-AR'!$A$7:$AK$1630,14,FALSE)</f>
        <v>0</v>
      </c>
      <c r="P88" s="141">
        <f>VLOOKUP($G88,'WM-AR'!$A$7:$AK$1630,16,FALSE)</f>
        <v>0</v>
      </c>
      <c r="Q88" s="141" t="str">
        <f>VLOOKUP($G88,'WM-AR'!$A$7:$AK$1630,18,FALSE)</f>
        <v>for Skirt</v>
      </c>
      <c r="R88" s="141" t="str">
        <f>VLOOKUP($G88,'WM-AR'!$A$7:$AK$1630,20,FALSE)</f>
        <v>w/ Adhesive</v>
      </c>
      <c r="S88" s="141">
        <f>VLOOKUP($G88,'WM-AR'!$A$7:$AK$1630,22,FALSE)</f>
        <v>0</v>
      </c>
      <c r="T88" s="141" t="str">
        <f>VLOOKUP($G88,'WM-AR'!$A$7:$AK$1630,24,FALSE)</f>
        <v>H&lt;150mm</v>
      </c>
      <c r="U88" s="141">
        <f>VLOOKUP($G88,'WM-AR'!$A$7:$AK$1630,25,FALSE)</f>
        <v>0</v>
      </c>
      <c r="V88" s="141" t="str">
        <f>VLOOKUP($G88,'WM-AR'!$A$7:$AK$1630,26,FALSE)</f>
        <v>H=(  )mm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5716</v>
      </c>
      <c r="AE88" s="179" t="s">
        <v>5482</v>
      </c>
      <c r="AF88" s="180"/>
      <c r="AG88" s="180" t="s">
        <v>3835</v>
      </c>
      <c r="AH88" s="39"/>
    </row>
    <row r="89" spans="2:34" ht="34.9" customHeight="1">
      <c r="B89" s="4"/>
      <c r="C89" s="7"/>
      <c r="D89" s="8"/>
      <c r="E89" s="8"/>
      <c r="F89" s="13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4"/>
      <c r="AE89" s="158"/>
      <c r="AF89" s="158"/>
      <c r="AG89" s="158"/>
      <c r="AH89" s="11"/>
    </row>
    <row r="90" spans="2:34" ht="34.9" customHeight="1">
      <c r="B90" s="19">
        <v>3.2</v>
      </c>
      <c r="C90" s="61" t="s">
        <v>3653</v>
      </c>
      <c r="D90" s="61"/>
      <c r="E90" s="61"/>
      <c r="F90" s="62"/>
      <c r="G90" s="38"/>
      <c r="H90" s="399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2"/>
      <c r="AE90" s="23"/>
      <c r="AF90" s="23"/>
      <c r="AG90" s="23"/>
      <c r="AH90" s="23"/>
    </row>
    <row r="91" spans="2:34" ht="34.9" customHeight="1">
      <c r="B91" s="335"/>
      <c r="C91" s="336" t="s">
        <v>5105</v>
      </c>
      <c r="D91" s="334"/>
      <c r="E91" s="180"/>
      <c r="F91" s="123" t="s">
        <v>5073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1986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35"/>
      <c r="C94" s="336" t="s">
        <v>5105</v>
      </c>
      <c r="D94" s="334"/>
      <c r="E94" s="180"/>
      <c r="F94" s="123" t="s">
        <v>5073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1987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335"/>
      <c r="C97" s="336" t="s">
        <v>5105</v>
      </c>
      <c r="D97" s="334"/>
      <c r="E97" s="180"/>
      <c r="F97" s="123" t="s">
        <v>5073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 t="s">
        <v>1988</v>
      </c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 t="s">
        <v>1985</v>
      </c>
      <c r="AE98" s="157"/>
      <c r="AF98" s="157"/>
      <c r="AG98" s="157"/>
      <c r="AH98" s="11"/>
    </row>
    <row r="99" spans="2:34" ht="34.9" customHeight="1">
      <c r="B99" s="4"/>
      <c r="C99" s="12"/>
      <c r="D99" s="155"/>
      <c r="E99" s="155"/>
      <c r="F99" s="8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19">
        <v>3.3</v>
      </c>
      <c r="C100" s="61" t="s">
        <v>3654</v>
      </c>
      <c r="D100" s="61"/>
      <c r="E100" s="61"/>
      <c r="F100" s="62"/>
      <c r="G100" s="38"/>
      <c r="H100" s="399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2"/>
      <c r="AE100" s="23"/>
      <c r="AF100" s="23"/>
      <c r="AG100" s="23"/>
      <c r="AH100" s="23"/>
    </row>
    <row r="101" spans="2:34" ht="34.9" customHeight="1">
      <c r="B101" s="335"/>
      <c r="C101" s="336" t="s">
        <v>5105</v>
      </c>
      <c r="D101" s="334"/>
      <c r="E101" s="180"/>
      <c r="F101" s="123" t="s">
        <v>5073</v>
      </c>
      <c r="G101" s="45"/>
      <c r="H101" s="45"/>
      <c r="I101" s="45"/>
      <c r="J101" s="45"/>
      <c r="K101" s="45"/>
      <c r="L101" s="46"/>
      <c r="M101" s="58"/>
      <c r="N101" s="59"/>
      <c r="O101" s="59"/>
      <c r="P101" s="59"/>
      <c r="Q101" s="59"/>
      <c r="R101" s="59"/>
      <c r="S101" s="59"/>
      <c r="T101" s="60"/>
      <c r="U101" s="14"/>
      <c r="V101" s="14"/>
      <c r="W101" s="14"/>
      <c r="X101" s="14"/>
      <c r="Y101" s="14"/>
      <c r="Z101" s="14"/>
      <c r="AA101" s="14"/>
      <c r="AB101" s="14"/>
      <c r="AC101" s="14"/>
      <c r="AD101" s="124"/>
      <c r="AE101" s="154"/>
      <c r="AF101" s="154"/>
      <c r="AG101" s="154"/>
      <c r="AH101" s="11"/>
    </row>
    <row r="102" spans="2:34" ht="34.9" customHeight="1">
      <c r="B102" s="4"/>
      <c r="C102" s="12"/>
      <c r="D102" s="12"/>
      <c r="E102" s="12"/>
      <c r="F102" s="7" t="s">
        <v>1984</v>
      </c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 t="s">
        <v>1985</v>
      </c>
      <c r="AE102" s="157"/>
      <c r="AF102" s="157"/>
      <c r="AG102" s="157"/>
      <c r="AH102" s="11"/>
    </row>
    <row r="103" spans="2:34" ht="34.9" customHeight="1">
      <c r="B103" s="4"/>
      <c r="C103" s="12"/>
      <c r="D103" s="155"/>
      <c r="E103" s="155"/>
      <c r="F103" s="8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7"/>
      <c r="D104" s="8"/>
      <c r="E104" s="8"/>
      <c r="F104" s="13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4"/>
      <c r="AE104" s="158"/>
      <c r="AF104" s="158"/>
      <c r="AG104" s="158"/>
      <c r="AH104" s="11"/>
    </row>
    <row r="105" spans="2:34" ht="34.9" customHeight="1">
      <c r="B105" s="4"/>
      <c r="C105" s="12"/>
      <c r="D105" s="12"/>
      <c r="E105" s="12"/>
      <c r="F105" s="12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$A$8:$A$1676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G82:G84 G88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5"/>
  <sheetViews>
    <sheetView view="pageBreakPreview" zoomScale="85" zoomScaleNormal="100" zoomScaleSheetLayoutView="85" workbookViewId="0">
      <pane xSplit="12" ySplit="3" topLeftCell="M66" activePane="bottomRight" state="frozen"/>
      <selection activeCell="N104" sqref="N104"/>
      <selection pane="topRight" activeCell="N104" sqref="N104"/>
      <selection pane="bottomLeft" activeCell="N104" sqref="N104"/>
      <selection pane="bottomRight" activeCell="J72" sqref="J7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5058</v>
      </c>
      <c r="D2" s="29" t="s">
        <v>5054</v>
      </c>
      <c r="E2" s="29" t="s">
        <v>5055</v>
      </c>
      <c r="F2" s="29" t="s">
        <v>5059</v>
      </c>
      <c r="G2" s="29" t="s">
        <v>1982</v>
      </c>
      <c r="H2" s="29" t="s">
        <v>5557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69" t="s">
        <v>3866</v>
      </c>
      <c r="AG2" s="470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4769</v>
      </c>
      <c r="D4" s="61"/>
      <c r="E4" s="61"/>
      <c r="F4" s="20"/>
      <c r="G4" s="38"/>
      <c r="H4" s="399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4767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35"/>
      <c r="C6" s="336" t="s">
        <v>5105</v>
      </c>
      <c r="D6" s="334" t="s">
        <v>5025</v>
      </c>
      <c r="E6" s="180" t="s">
        <v>4916</v>
      </c>
      <c r="F6" s="436" t="s">
        <v>4973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4775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1" t="s">
        <v>5083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4035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5082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4036</v>
      </c>
      <c r="AF10" s="180"/>
      <c r="AG10" s="180" t="s">
        <v>3910</v>
      </c>
      <c r="AH10" s="39"/>
    </row>
    <row r="11" spans="2:203" ht="49.9" customHeight="1">
      <c r="B11" s="4"/>
      <c r="C11" s="12"/>
      <c r="D11" s="12"/>
      <c r="E11" s="471" t="s">
        <v>5081</v>
      </c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5761</v>
      </c>
      <c r="AE11" s="179" t="s">
        <v>4984</v>
      </c>
      <c r="AF11" s="180"/>
      <c r="AG11" s="180" t="s">
        <v>3834</v>
      </c>
      <c r="AH11" s="33" t="s">
        <v>5085</v>
      </c>
    </row>
    <row r="12" spans="2:203" ht="49.9" customHeight="1">
      <c r="B12" s="4"/>
      <c r="C12" s="12"/>
      <c r="D12" s="12"/>
      <c r="E12" s="472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5408</v>
      </c>
      <c r="AF12" s="180"/>
      <c r="AG12" s="180" t="s">
        <v>3834</v>
      </c>
      <c r="AH12" s="33" t="s">
        <v>5085</v>
      </c>
    </row>
    <row r="13" spans="2:203" ht="49.9" customHeight="1">
      <c r="B13" s="4"/>
      <c r="C13" s="12"/>
      <c r="D13" s="12"/>
      <c r="E13" s="473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5409</v>
      </c>
      <c r="AF13" s="180"/>
      <c r="AG13" s="180" t="s">
        <v>3834</v>
      </c>
      <c r="AH13" s="33" t="s">
        <v>5085</v>
      </c>
    </row>
    <row r="14" spans="2:203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4774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35"/>
      <c r="C16" s="336" t="s">
        <v>5105</v>
      </c>
      <c r="D16" s="334" t="s">
        <v>5025</v>
      </c>
      <c r="E16" s="180" t="s">
        <v>5626</v>
      </c>
      <c r="F16" s="436" t="s">
        <v>5751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4776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1" t="s">
        <v>5083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3929</v>
      </c>
      <c r="AF18" s="180"/>
      <c r="AG18" s="180" t="s">
        <v>3908</v>
      </c>
      <c r="AH18" s="39" t="s">
        <v>3922</v>
      </c>
    </row>
    <row r="19" spans="2:34" ht="49.9" customHeight="1">
      <c r="B19" s="4"/>
      <c r="C19" s="12"/>
      <c r="D19" s="12"/>
      <c r="E19" s="47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4035</v>
      </c>
      <c r="AF19" s="180"/>
      <c r="AG19" s="180" t="s">
        <v>3909</v>
      </c>
      <c r="AH19" s="39"/>
    </row>
    <row r="20" spans="2:34" ht="49.9" customHeight="1">
      <c r="B20" s="4"/>
      <c r="C20" s="32"/>
      <c r="D20" s="32"/>
      <c r="E20" s="35" t="s">
        <v>5082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4036</v>
      </c>
      <c r="AF20" s="180"/>
      <c r="AG20" s="180" t="s">
        <v>3909</v>
      </c>
      <c r="AH20" s="39"/>
    </row>
    <row r="21" spans="2:34" ht="49.9" customHeight="1">
      <c r="B21" s="4"/>
      <c r="C21" s="12"/>
      <c r="D21" s="12"/>
      <c r="E21" s="471" t="s">
        <v>5081</v>
      </c>
      <c r="F21" s="31" t="s">
        <v>3905</v>
      </c>
      <c r="G21" s="125" t="s">
        <v>1077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2.0M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5762</v>
      </c>
      <c r="AE21" s="179" t="s">
        <v>4984</v>
      </c>
      <c r="AF21" s="180"/>
      <c r="AG21" s="180" t="s">
        <v>3834</v>
      </c>
      <c r="AH21" s="33" t="s">
        <v>5085</v>
      </c>
    </row>
    <row r="22" spans="2:34" ht="49.9" customHeight="1">
      <c r="B22" s="4"/>
      <c r="C22" s="12"/>
      <c r="D22" s="12"/>
      <c r="E22" s="472"/>
      <c r="F22" s="31" t="s">
        <v>3906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5408</v>
      </c>
      <c r="AF22" s="180"/>
      <c r="AG22" s="180" t="s">
        <v>3834</v>
      </c>
      <c r="AH22" s="33" t="s">
        <v>5085</v>
      </c>
    </row>
    <row r="23" spans="2:34" ht="49.9" customHeight="1">
      <c r="B23" s="4"/>
      <c r="C23" s="12"/>
      <c r="D23" s="12"/>
      <c r="E23" s="473"/>
      <c r="F23" s="31" t="s">
        <v>3907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5409</v>
      </c>
      <c r="AF23" s="180"/>
      <c r="AG23" s="180" t="s">
        <v>3834</v>
      </c>
      <c r="AH23" s="33" t="s">
        <v>5085</v>
      </c>
    </row>
    <row r="24" spans="2:34" ht="34.9" customHeight="1">
      <c r="B24" s="4"/>
      <c r="C24" s="7"/>
      <c r="D24" s="8"/>
      <c r="E24" s="8"/>
      <c r="F24" s="173" t="s">
        <v>3930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35"/>
      <c r="C25" s="336" t="s">
        <v>3731</v>
      </c>
      <c r="D25" s="334"/>
      <c r="E25" s="180" t="s">
        <v>4916</v>
      </c>
      <c r="F25" s="123" t="s">
        <v>4972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4776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71" t="s">
        <v>5083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72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3929</v>
      </c>
      <c r="AF27" s="180"/>
      <c r="AG27" s="180" t="s">
        <v>3840</v>
      </c>
      <c r="AH27" s="39" t="s">
        <v>3922</v>
      </c>
    </row>
    <row r="28" spans="2:34" ht="49.9" customHeight="1">
      <c r="B28" s="4"/>
      <c r="C28" s="12"/>
      <c r="D28" s="12"/>
      <c r="E28" s="473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4035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5082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4036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71" t="s">
        <v>5081</v>
      </c>
      <c r="F30" s="31" t="s">
        <v>3905</v>
      </c>
      <c r="G30" s="125" t="s">
        <v>1077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2.0M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4984</v>
      </c>
      <c r="AF30" s="180"/>
      <c r="AG30" s="180" t="s">
        <v>3834</v>
      </c>
      <c r="AH30" s="33" t="s">
        <v>5085</v>
      </c>
    </row>
    <row r="31" spans="2:34" ht="49.9" customHeight="1">
      <c r="B31" s="4"/>
      <c r="C31" s="12"/>
      <c r="D31" s="12"/>
      <c r="E31" s="472"/>
      <c r="F31" s="31" t="s">
        <v>3906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5408</v>
      </c>
      <c r="AF31" s="180"/>
      <c r="AG31" s="180" t="s">
        <v>3834</v>
      </c>
      <c r="AH31" s="33" t="s">
        <v>5085</v>
      </c>
    </row>
    <row r="32" spans="2:34" ht="49.9" customHeight="1">
      <c r="B32" s="4"/>
      <c r="C32" s="12"/>
      <c r="D32" s="12"/>
      <c r="E32" s="473"/>
      <c r="F32" s="31" t="s">
        <v>3907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5409</v>
      </c>
      <c r="AF32" s="180"/>
      <c r="AG32" s="180" t="s">
        <v>3834</v>
      </c>
      <c r="AH32" s="33" t="s">
        <v>5085</v>
      </c>
    </row>
    <row r="33" spans="2:34" ht="34.9" customHeight="1">
      <c r="B33" s="4"/>
      <c r="C33" s="7"/>
      <c r="D33" s="8"/>
      <c r="E33" s="8"/>
      <c r="F33" s="173" t="s">
        <v>3930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4778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35"/>
      <c r="C35" s="336" t="s">
        <v>5105</v>
      </c>
      <c r="D35" s="334" t="s">
        <v>5074</v>
      </c>
      <c r="E35" s="180" t="s">
        <v>5616</v>
      </c>
      <c r="F35" s="123" t="s">
        <v>4932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71" t="s">
        <v>5083</v>
      </c>
      <c r="F36" s="31" t="s">
        <v>3911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72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3929</v>
      </c>
      <c r="AF37" s="180">
        <v>37.74</v>
      </c>
      <c r="AG37" s="180" t="s">
        <v>3928</v>
      </c>
      <c r="AH37" s="39" t="s">
        <v>3922</v>
      </c>
    </row>
    <row r="38" spans="2:34" ht="98.45" customHeight="1">
      <c r="B38" s="4"/>
      <c r="C38" s="12"/>
      <c r="D38" s="12"/>
      <c r="E38" s="473"/>
      <c r="F38" s="31" t="s">
        <v>3914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4037</v>
      </c>
      <c r="AF38" s="180">
        <v>122</v>
      </c>
      <c r="AG38" s="180" t="s">
        <v>3903</v>
      </c>
      <c r="AH38" s="39"/>
    </row>
    <row r="39" spans="2:34" ht="49.9" customHeight="1">
      <c r="B39" s="4"/>
      <c r="C39" s="12"/>
      <c r="D39" s="12"/>
      <c r="E39" s="35" t="s">
        <v>5084</v>
      </c>
      <c r="F39" s="31" t="s">
        <v>3913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3903</v>
      </c>
      <c r="AH39" s="39"/>
    </row>
    <row r="40" spans="2:34" ht="49.9" customHeight="1">
      <c r="B40" s="4"/>
      <c r="C40" s="32"/>
      <c r="D40" s="32"/>
      <c r="E40" s="35" t="s">
        <v>5082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3919</v>
      </c>
      <c r="AE40" s="181" t="s">
        <v>4038</v>
      </c>
      <c r="AF40" s="180">
        <v>247.8</v>
      </c>
      <c r="AG40" s="180" t="s">
        <v>3910</v>
      </c>
      <c r="AH40" s="39"/>
    </row>
    <row r="41" spans="2:34" ht="49.9" customHeight="1">
      <c r="B41" s="4"/>
      <c r="C41" s="12"/>
      <c r="D41" s="12"/>
      <c r="E41" s="471" t="s">
        <v>5081</v>
      </c>
      <c r="F41" s="31" t="s">
        <v>3905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4984</v>
      </c>
      <c r="AF41" s="180">
        <v>607.29399999999998</v>
      </c>
      <c r="AG41" s="180" t="s">
        <v>3834</v>
      </c>
      <c r="AH41" s="33" t="s">
        <v>5085</v>
      </c>
    </row>
    <row r="42" spans="2:34" ht="49.9" customHeight="1">
      <c r="B42" s="4"/>
      <c r="C42" s="12"/>
      <c r="D42" s="12"/>
      <c r="E42" s="472"/>
      <c r="F42" s="31" t="s">
        <v>3906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5408</v>
      </c>
      <c r="AF42" s="180">
        <v>497.983</v>
      </c>
      <c r="AG42" s="180" t="s">
        <v>3834</v>
      </c>
      <c r="AH42" s="33" t="s">
        <v>5085</v>
      </c>
    </row>
    <row r="43" spans="2:34" ht="49.9" customHeight="1">
      <c r="B43" s="4"/>
      <c r="C43" s="12"/>
      <c r="D43" s="12"/>
      <c r="E43" s="473"/>
      <c r="F43" s="31" t="s">
        <v>3907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5409</v>
      </c>
      <c r="AF43" s="180">
        <v>109.31</v>
      </c>
      <c r="AG43" s="180" t="s">
        <v>3834</v>
      </c>
      <c r="AH43" s="33" t="s">
        <v>5085</v>
      </c>
    </row>
    <row r="44" spans="2:34" ht="34.9" customHeight="1">
      <c r="B44" s="4"/>
      <c r="C44" s="7"/>
      <c r="D44" s="8"/>
      <c r="E44" s="8"/>
      <c r="F44" s="173" t="s">
        <v>3930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4779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35"/>
      <c r="C46" s="336" t="s">
        <v>5105</v>
      </c>
      <c r="D46" s="334"/>
      <c r="E46" s="180" t="s">
        <v>4917</v>
      </c>
      <c r="F46" s="123" t="s">
        <v>5333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5489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67.766000000000005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3904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3938</v>
      </c>
      <c r="AF48" s="180">
        <v>677.68799999999999</v>
      </c>
      <c r="AG48" s="180" t="s">
        <v>3835</v>
      </c>
      <c r="AH48" s="33" t="s">
        <v>4086</v>
      </c>
    </row>
    <row r="49" spans="2:34" ht="49.9" customHeight="1">
      <c r="B49" s="4"/>
      <c r="C49" s="12"/>
      <c r="D49" s="12"/>
      <c r="E49" s="12"/>
      <c r="F49" s="31" t="s">
        <v>3916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3938</v>
      </c>
      <c r="AF49" s="180">
        <v>677.68799999999999</v>
      </c>
      <c r="AG49" s="180" t="s">
        <v>3835</v>
      </c>
      <c r="AH49" s="33" t="s">
        <v>4078</v>
      </c>
    </row>
    <row r="50" spans="2:34" ht="49.9" customHeight="1">
      <c r="B50" s="4"/>
      <c r="C50" s="32"/>
      <c r="D50" s="32"/>
      <c r="E50" s="32"/>
      <c r="F50" s="31" t="s">
        <v>3917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3912</v>
      </c>
      <c r="AE50" s="181" t="s">
        <v>3938</v>
      </c>
      <c r="AF50" s="180">
        <v>677.68799999999999</v>
      </c>
      <c r="AG50" s="180" t="s">
        <v>3909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4780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35"/>
      <c r="C53" s="336" t="s">
        <v>3731</v>
      </c>
      <c r="D53" s="334" t="s">
        <v>5025</v>
      </c>
      <c r="E53" s="180" t="s">
        <v>4995</v>
      </c>
      <c r="F53" s="436" t="s">
        <v>5750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71" t="s">
        <v>5083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72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3929</v>
      </c>
      <c r="AF55" s="180"/>
      <c r="AG55" s="180" t="s">
        <v>3840</v>
      </c>
      <c r="AH55" s="39" t="s">
        <v>3922</v>
      </c>
    </row>
    <row r="56" spans="2:34" ht="49.9" customHeight="1">
      <c r="B56" s="4"/>
      <c r="C56" s="12"/>
      <c r="D56" s="12"/>
      <c r="E56" s="471" t="s">
        <v>5081</v>
      </c>
      <c r="F56" s="31" t="s">
        <v>3905</v>
      </c>
      <c r="G56" s="125" t="s">
        <v>1077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2.0M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5761</v>
      </c>
      <c r="AE56" s="179" t="s">
        <v>4984</v>
      </c>
      <c r="AF56" s="180"/>
      <c r="AG56" s="180" t="s">
        <v>3834</v>
      </c>
      <c r="AH56" s="33" t="s">
        <v>5085</v>
      </c>
    </row>
    <row r="57" spans="2:34" ht="49.9" customHeight="1">
      <c r="B57" s="4"/>
      <c r="C57" s="12"/>
      <c r="D57" s="12"/>
      <c r="E57" s="472"/>
      <c r="F57" s="31" t="s">
        <v>3906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5408</v>
      </c>
      <c r="AF57" s="180"/>
      <c r="AG57" s="180" t="s">
        <v>3834</v>
      </c>
      <c r="AH57" s="33" t="s">
        <v>5085</v>
      </c>
    </row>
    <row r="58" spans="2:34" ht="49.9" customHeight="1">
      <c r="B58" s="4"/>
      <c r="C58" s="12"/>
      <c r="D58" s="12"/>
      <c r="E58" s="473"/>
      <c r="F58" s="31" t="s">
        <v>3907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5409</v>
      </c>
      <c r="AF58" s="180"/>
      <c r="AG58" s="180" t="s">
        <v>3834</v>
      </c>
      <c r="AH58" s="33" t="s">
        <v>5085</v>
      </c>
    </row>
    <row r="59" spans="2:34" ht="34.9" customHeight="1">
      <c r="B59" s="4"/>
      <c r="C59" s="7"/>
      <c r="D59" s="8"/>
      <c r="E59" s="8"/>
      <c r="F59" s="173" t="s">
        <v>3930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35"/>
      <c r="C60" s="336" t="s">
        <v>5105</v>
      </c>
      <c r="D60" s="334" t="s">
        <v>5005</v>
      </c>
      <c r="E60" s="180" t="s">
        <v>4995</v>
      </c>
      <c r="F60" s="123" t="s">
        <v>4781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1" t="s">
        <v>5083</v>
      </c>
      <c r="F61" s="31" t="s">
        <v>3915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3903</v>
      </c>
      <c r="AH61" s="33"/>
    </row>
    <row r="62" spans="2:34" ht="49.9" customHeight="1">
      <c r="B62" s="4"/>
      <c r="C62" s="32"/>
      <c r="D62" s="32"/>
      <c r="E62" s="472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3929</v>
      </c>
      <c r="AF62" s="180">
        <v>18.018000000000001</v>
      </c>
      <c r="AG62" s="180" t="s">
        <v>3927</v>
      </c>
      <c r="AH62" s="39" t="s">
        <v>3922</v>
      </c>
    </row>
    <row r="63" spans="2:34" ht="49.9" customHeight="1">
      <c r="B63" s="4"/>
      <c r="C63" s="32"/>
      <c r="D63" s="32"/>
      <c r="E63" s="47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4035</v>
      </c>
      <c r="AF63" s="180">
        <v>55.862000000000002</v>
      </c>
      <c r="AG63" s="180" t="s">
        <v>3910</v>
      </c>
      <c r="AH63" s="39"/>
    </row>
    <row r="64" spans="2:34" ht="49.9" customHeight="1">
      <c r="B64" s="4"/>
      <c r="C64" s="12"/>
      <c r="D64" s="12"/>
      <c r="E64" s="471" t="s">
        <v>5081</v>
      </c>
      <c r="F64" s="31" t="s">
        <v>3905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4984</v>
      </c>
      <c r="AF64" s="180">
        <v>3624.19</v>
      </c>
      <c r="AG64" s="180" t="s">
        <v>3834</v>
      </c>
      <c r="AH64" s="33" t="s">
        <v>5085</v>
      </c>
    </row>
    <row r="65" spans="2:34" ht="49.9" customHeight="1">
      <c r="B65" s="4"/>
      <c r="C65" s="12"/>
      <c r="D65" s="12"/>
      <c r="E65" s="472"/>
      <c r="F65" s="31" t="s">
        <v>3906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5408</v>
      </c>
      <c r="AF65" s="180">
        <v>2971.8510000000001</v>
      </c>
      <c r="AG65" s="180" t="s">
        <v>3834</v>
      </c>
      <c r="AH65" s="33" t="s">
        <v>5085</v>
      </c>
    </row>
    <row r="66" spans="2:34" ht="49.9" customHeight="1">
      <c r="B66" s="4"/>
      <c r="C66" s="12"/>
      <c r="D66" s="12"/>
      <c r="E66" s="473"/>
      <c r="F66" s="31" t="s">
        <v>3907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5409</v>
      </c>
      <c r="AF66" s="180">
        <v>652.33900000000006</v>
      </c>
      <c r="AG66" s="180" t="s">
        <v>3834</v>
      </c>
      <c r="AH66" s="33" t="s">
        <v>5085</v>
      </c>
    </row>
    <row r="67" spans="2:34" ht="34.9" customHeight="1">
      <c r="B67" s="4"/>
      <c r="C67" s="7"/>
      <c r="D67" s="8"/>
      <c r="E67" s="8"/>
      <c r="F67" s="173" t="s">
        <v>3930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35"/>
      <c r="C68" s="336" t="s">
        <v>5105</v>
      </c>
      <c r="D68" s="334" t="s">
        <v>5067</v>
      </c>
      <c r="E68" s="180" t="s">
        <v>5075</v>
      </c>
      <c r="F68" s="436" t="s">
        <v>4970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71" t="s">
        <v>5083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72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3927</v>
      </c>
      <c r="AH70" s="39" t="s">
        <v>3922</v>
      </c>
    </row>
    <row r="71" spans="2:34" ht="49.9" customHeight="1">
      <c r="B71" s="4"/>
      <c r="C71" s="32"/>
      <c r="D71" s="32"/>
      <c r="E71" s="473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4035</v>
      </c>
      <c r="AF71" s="180"/>
      <c r="AG71" s="180" t="s">
        <v>3910</v>
      </c>
      <c r="AH71" s="39"/>
    </row>
    <row r="72" spans="2:34" ht="49.9" customHeight="1">
      <c r="B72" s="4"/>
      <c r="C72" s="12"/>
      <c r="D72" s="12"/>
      <c r="E72" s="443"/>
      <c r="F72" s="31" t="s">
        <v>5782</v>
      </c>
      <c r="G72" s="125" t="s">
        <v>2202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Concrete Protective Coating (U/G)</v>
      </c>
      <c r="L72" s="126" t="str">
        <f>VLOOKUP($G72,'WM-AR'!$A$7:$AK$1630,8,FALSE)</f>
        <v>Bitumen/Bituminous/Asphalt Coating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3919</v>
      </c>
      <c r="AE72" s="179" t="s">
        <v>3938</v>
      </c>
      <c r="AF72" s="180"/>
      <c r="AG72" s="180" t="s">
        <v>3834</v>
      </c>
      <c r="AH72" s="33" t="s">
        <v>5085</v>
      </c>
    </row>
    <row r="73" spans="2:34" ht="49.9" customHeight="1">
      <c r="B73" s="4"/>
      <c r="C73" s="12"/>
      <c r="D73" s="12"/>
      <c r="E73" s="471" t="s">
        <v>5081</v>
      </c>
      <c r="F73" s="31" t="s">
        <v>3905</v>
      </c>
      <c r="G73" s="125" t="s">
        <v>1077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Excavation</v>
      </c>
      <c r="M73" s="126" t="str">
        <f>VLOOKUP($G73,'WM-AR'!$A$7:$AK$1630,10,FALSE)</f>
        <v>Soil, Mech.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 t="str">
        <f>VLOOKUP($G73,'WM-AR'!$A$7:$AK$1630,22,FALSE)</f>
        <v>D ≤ 2.0M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5761</v>
      </c>
      <c r="AE73" s="179" t="s">
        <v>4984</v>
      </c>
      <c r="AF73" s="180"/>
      <c r="AG73" s="180" t="s">
        <v>3834</v>
      </c>
      <c r="AH73" s="33" t="s">
        <v>5085</v>
      </c>
    </row>
    <row r="74" spans="2:34" ht="49.9" customHeight="1">
      <c r="B74" s="4"/>
      <c r="C74" s="12"/>
      <c r="D74" s="12"/>
      <c r="E74" s="472"/>
      <c r="F74" s="31" t="s">
        <v>3906</v>
      </c>
      <c r="G74" s="125" t="s">
        <v>1086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Backfill</v>
      </c>
      <c r="M74" s="126" t="str">
        <f>VLOOKUP($G74,'WM-AR'!$A$7:$AK$1630,10,FALSE)</f>
        <v>Re-use, 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 t="str">
        <f>VLOOKUP($G74,'WM-AR'!$A$7:$AK$1630,30,FALSE)</f>
        <v>Compaction=(  )%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3845</v>
      </c>
      <c r="AE74" s="179" t="s">
        <v>5408</v>
      </c>
      <c r="AF74" s="180"/>
      <c r="AG74" s="180" t="s">
        <v>3834</v>
      </c>
      <c r="AH74" s="33" t="s">
        <v>5085</v>
      </c>
    </row>
    <row r="75" spans="2:34" ht="49.9" customHeight="1">
      <c r="B75" s="4"/>
      <c r="C75" s="12"/>
      <c r="D75" s="12"/>
      <c r="E75" s="473"/>
      <c r="F75" s="31" t="s">
        <v>3907</v>
      </c>
      <c r="G75" s="125" t="s">
        <v>1090</v>
      </c>
      <c r="H75" s="126"/>
      <c r="I75" s="126" t="str">
        <f>VLOOKUP($G75,'WM-AR'!$A$7:$AK$1630,34,FALSE)</f>
        <v>M3</v>
      </c>
      <c r="J75" s="126" t="str">
        <f>VLOOKUP($G75,'WM-AR'!$A$7:$AK$1630,4,FALSE)</f>
        <v>Earth Work</v>
      </c>
      <c r="K75" s="126" t="str">
        <f>VLOOKUP($G75,'WM-AR'!$A$7:$AK$1630,6,FALSE)</f>
        <v>-</v>
      </c>
      <c r="L75" s="126" t="str">
        <f>VLOOKUP($G75,'WM-AR'!$A$7:$AK$1630,8,FALSE)</f>
        <v>Disposal</v>
      </c>
      <c r="M75" s="126" t="str">
        <f>VLOOKUP($G75,'WM-AR'!$A$7:$AK$1630,10,FALSE)</f>
        <v>Soil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 t="str">
        <f>VLOOKUP($G75,'WM-AR'!$A$7:$AK$1630,28,FALSE)</f>
        <v>Disposal Distance=Appx. (  )km from Site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3846</v>
      </c>
      <c r="AE75" s="179" t="s">
        <v>5409</v>
      </c>
      <c r="AF75" s="180"/>
      <c r="AG75" s="180" t="s">
        <v>3834</v>
      </c>
      <c r="AH75" s="33" t="s">
        <v>5085</v>
      </c>
    </row>
    <row r="76" spans="2:34" ht="49.9" customHeight="1">
      <c r="B76" s="4"/>
      <c r="C76" s="12"/>
      <c r="D76" s="12"/>
      <c r="E76" s="471" t="s">
        <v>5767</v>
      </c>
      <c r="F76" s="31" t="s">
        <v>5765</v>
      </c>
      <c r="G76" s="125" t="s">
        <v>2363</v>
      </c>
      <c r="H76" s="126"/>
      <c r="I76" s="126" t="str">
        <f>VLOOKUP($G76,'WM-AR'!$A$7:$AK$1630,34,FALSE)</f>
        <v>M2</v>
      </c>
      <c r="J76" s="126" t="str">
        <f>VLOOKUP($G76,'WM-AR'!$A$7:$AK$1630,4,FALSE)</f>
        <v>Finishing Work</v>
      </c>
      <c r="K76" s="126" t="str">
        <f>VLOOKUP($G76,'WM-AR'!$A$7:$AK$1630,6,FALSE)</f>
        <v>Tile Work</v>
      </c>
      <c r="L76" s="126" t="str">
        <f>VLOOKUP($G76,'WM-AR'!$A$7:$AK$1630,8,FALSE)</f>
        <v>Floor Tile</v>
      </c>
      <c r="M76" s="126" t="str">
        <f>VLOOKUP($G76,'WM-AR'!$A$7:$AK$1630,10,FALSE)</f>
        <v>Vinyl Tile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 t="str">
        <f>VLOOKUP($G76,'WM-AR'!$A$7:$AK$1630,20,FALSE)</f>
        <v>w/ Mortar Bond Coat or Adhesive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 t="str">
        <f>VLOOKUP($G76,'WM-AR'!$A$7:$AK$1630,26,FALSE)</f>
        <v>Tile Size=W(  )mm x L(  )mm x THK(  )mm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5763</v>
      </c>
      <c r="AE76" s="179" t="s">
        <v>3938</v>
      </c>
      <c r="AF76" s="180"/>
      <c r="AG76" s="180" t="s">
        <v>3834</v>
      </c>
      <c r="AH76" s="33" t="s">
        <v>5085</v>
      </c>
    </row>
    <row r="77" spans="2:34" ht="49.9" customHeight="1">
      <c r="B77" s="4"/>
      <c r="C77" s="12"/>
      <c r="D77" s="12"/>
      <c r="E77" s="473"/>
      <c r="F77" s="31" t="s">
        <v>5764</v>
      </c>
      <c r="G77" s="125" t="s">
        <v>2389</v>
      </c>
      <c r="H77" s="126"/>
      <c r="I77" s="126" t="str">
        <f>VLOOKUP($G77,'WM-AR'!$A$7:$AK$1630,34,FALSE)</f>
        <v>M</v>
      </c>
      <c r="J77" s="126" t="str">
        <f>VLOOKUP($G77,'WM-AR'!$A$7:$AK$1630,4,FALSE)</f>
        <v>Finishing Work</v>
      </c>
      <c r="K77" s="126" t="str">
        <f>VLOOKUP($G77,'WM-AR'!$A$7:$AK$1630,6,FALSE)</f>
        <v>Tile Work</v>
      </c>
      <c r="L77" s="126" t="str">
        <f>VLOOKUP($G77,'WM-AR'!$A$7:$AK$1630,8,FALSE)</f>
        <v>Skirt Tile</v>
      </c>
      <c r="M77" s="126" t="str">
        <f>VLOOKUP($G77,'WM-AR'!$A$7:$AK$1630,10,FALSE)</f>
        <v>Vinyl Tile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 t="str">
        <f>VLOOKUP($G77,'WM-AR'!$A$7:$AK$1630,20,FALSE)</f>
        <v>w/ Mortar Bond Coat or Adhesive</v>
      </c>
      <c r="S77" s="126">
        <f>VLOOKUP($G77,'WM-AR'!$A$7:$AK$1630,22,FALSE)</f>
        <v>0</v>
      </c>
      <c r="T77" s="126" t="str">
        <f>VLOOKUP($G77,'WM-AR'!$A$7:$AK$1630,24,FALSE)</f>
        <v>200mm≤H</v>
      </c>
      <c r="U77" s="126">
        <f>VLOOKUP($G77,'WM-AR'!$A$7:$AK$1630,25,FALSE)</f>
        <v>0</v>
      </c>
      <c r="V77" s="126" t="str">
        <f>VLOOKUP($G77,'WM-AR'!$A$7:$AK$1630,26,FALSE)</f>
        <v>H=(  )mm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5716</v>
      </c>
      <c r="AE77" s="179" t="s">
        <v>5766</v>
      </c>
      <c r="AF77" s="180"/>
      <c r="AG77" s="180" t="s">
        <v>3834</v>
      </c>
      <c r="AH77" s="33" t="s">
        <v>5085</v>
      </c>
    </row>
    <row r="78" spans="2:34" ht="34.9" customHeight="1">
      <c r="B78" s="4"/>
      <c r="C78" s="7"/>
      <c r="D78" s="8"/>
      <c r="E78" s="8"/>
      <c r="F78" s="173" t="s">
        <v>3930</v>
      </c>
      <c r="G78" s="9"/>
      <c r="H78" s="14"/>
      <c r="I78" s="14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14"/>
      <c r="AD78" s="5"/>
      <c r="AE78" s="156"/>
      <c r="AF78" s="156"/>
      <c r="AG78" s="156"/>
      <c r="AH78" s="10"/>
    </row>
    <row r="79" spans="2:34" ht="34.9" customHeight="1">
      <c r="B79" s="335"/>
      <c r="C79" s="336" t="s">
        <v>5105</v>
      </c>
      <c r="D79" s="334" t="s">
        <v>5067</v>
      </c>
      <c r="E79" s="180" t="s">
        <v>5627</v>
      </c>
      <c r="F79" s="436" t="s">
        <v>4971</v>
      </c>
      <c r="G79" s="45"/>
      <c r="H79" s="45"/>
      <c r="I79" s="45"/>
      <c r="J79" s="45"/>
      <c r="K79" s="45"/>
      <c r="L79" s="46"/>
      <c r="M79" s="58"/>
      <c r="N79" s="59"/>
      <c r="O79" s="59"/>
      <c r="P79" s="59"/>
      <c r="Q79" s="59"/>
      <c r="R79" s="59"/>
      <c r="S79" s="59"/>
      <c r="T79" s="60"/>
      <c r="U79" s="14"/>
      <c r="V79" s="14"/>
      <c r="W79" s="14"/>
      <c r="X79" s="14"/>
      <c r="Y79" s="14"/>
      <c r="Z79" s="14"/>
      <c r="AA79" s="14"/>
      <c r="AB79" s="14"/>
      <c r="AC79" s="14"/>
      <c r="AD79" s="124" t="s">
        <v>3811</v>
      </c>
      <c r="AE79" s="154"/>
      <c r="AF79" s="154"/>
      <c r="AG79" s="154"/>
      <c r="AH79" s="11"/>
    </row>
    <row r="80" spans="2:34" ht="49.9" customHeight="1">
      <c r="B80" s="5"/>
      <c r="C80" s="85"/>
      <c r="D80" s="85"/>
      <c r="E80" s="471" t="s">
        <v>5083</v>
      </c>
      <c r="F80" s="31" t="s">
        <v>3847</v>
      </c>
      <c r="G80" s="125" t="s">
        <v>1214</v>
      </c>
      <c r="H80" s="126"/>
      <c r="I80" s="126" t="str">
        <f>VLOOKUP($G80,'WM-AR'!$A$7:$AK$1630,34,FALSE)</f>
        <v>M3</v>
      </c>
      <c r="J80" s="126" t="str">
        <f>VLOOKUP($G80,'WM-AR'!$A$7:$AK$1630,4,FALSE)</f>
        <v>Concrete Work</v>
      </c>
      <c r="K80" s="126" t="str">
        <f>VLOOKUP($G80,'WM-AR'!$A$7:$AK$1630,6,FALSE)</f>
        <v>Substructure Work</v>
      </c>
      <c r="L80" s="126" t="str">
        <f>VLOOKUP($G80,'WM-AR'!$A$7:$AK$1630,8,FALSE)</f>
        <v>Structural Concrete</v>
      </c>
      <c r="M80" s="126">
        <f>VLOOKUP($G80,'WM-AR'!$A$7:$AK$1630,10,FALSE)</f>
        <v>0</v>
      </c>
      <c r="N80" s="126" t="str">
        <f>VLOOKUP($G80,'WM-AR'!$A$7:$AK$1630,12,FALSE)</f>
        <v>Cement Type-1</v>
      </c>
      <c r="O80" s="126" t="str">
        <f>VLOOKUP($G80,'WM-AR'!$A$7:$AK$1630,14,FALSE)</f>
        <v>20MPa &lt; F'c (Cylinder Strength) ≤ 25MPa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3723</v>
      </c>
      <c r="AE80" s="179" t="s">
        <v>3897</v>
      </c>
      <c r="AF80" s="182"/>
      <c r="AG80" s="182" t="s">
        <v>3902</v>
      </c>
      <c r="AH80" s="33"/>
    </row>
    <row r="81" spans="2:34" ht="49.9" customHeight="1">
      <c r="B81" s="4"/>
      <c r="C81" s="32"/>
      <c r="D81" s="32"/>
      <c r="E81" s="472"/>
      <c r="F81" s="31" t="s">
        <v>3848</v>
      </c>
      <c r="G81" s="125" t="s">
        <v>1228</v>
      </c>
      <c r="H81" s="126"/>
      <c r="I81" s="126" t="str">
        <f>VLOOKUP($G81,'WM-AR'!$A$7:$AK$1630,34,FALSE)</f>
        <v>TON</v>
      </c>
      <c r="J81" s="126" t="str">
        <f>VLOOKUP($G81,'WM-AR'!$A$7:$AK$1630,4,FALSE)</f>
        <v>Concrete Work</v>
      </c>
      <c r="K81" s="126" t="str">
        <f>VLOOKUP($G81,'WM-AR'!$A$7:$AK$1630,6,FALSE)</f>
        <v>Substructure Work</v>
      </c>
      <c r="L81" s="126" t="str">
        <f>VLOOKUP($G81,'WM-AR'!$A$7:$AK$1630,8,FALSE)</f>
        <v>Rebar Work</v>
      </c>
      <c r="M81" s="126" t="str">
        <f>VLOOKUP($G81,'WM-AR'!$A$7:$AK$1630,10,FALSE)</f>
        <v>Deformed Bar (Non-Coat.)</v>
      </c>
      <c r="N81" s="126">
        <f>VLOOKUP($G81,'WM-AR'!$A$7:$AK$1630,12,FALSE)</f>
        <v>0</v>
      </c>
      <c r="O81" s="126" t="str">
        <f>VLOOKUP($G81,'WM-AR'!$A$7:$AK$1630,14,FALSE)</f>
        <v>400MPa&lt;Fy≤470MPa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3724</v>
      </c>
      <c r="AE81" s="181" t="s">
        <v>3929</v>
      </c>
      <c r="AF81" s="180"/>
      <c r="AG81" s="180" t="s">
        <v>3927</v>
      </c>
      <c r="AH81" s="39" t="s">
        <v>3922</v>
      </c>
    </row>
    <row r="82" spans="2:34" ht="49.9" customHeight="1">
      <c r="B82" s="4"/>
      <c r="C82" s="32"/>
      <c r="D82" s="32"/>
      <c r="E82" s="473"/>
      <c r="F82" s="31" t="s">
        <v>3632</v>
      </c>
      <c r="G82" s="125" t="s">
        <v>1221</v>
      </c>
      <c r="H82" s="126"/>
      <c r="I82" s="126" t="str">
        <f>VLOOKUP($G82,'WM-AR'!$A$7:$AK$1630,34,FALSE)</f>
        <v>M2</v>
      </c>
      <c r="J82" s="126" t="str">
        <f>VLOOKUP($G82,'WM-AR'!$A$7:$AK$1630,4,FALSE)</f>
        <v>Concrete Work</v>
      </c>
      <c r="K82" s="126" t="str">
        <f>VLOOKUP($G82,'WM-AR'!$A$7:$AK$1630,6,FALSE)</f>
        <v>Substructure Work</v>
      </c>
      <c r="L82" s="126" t="str">
        <f>VLOOKUP($G82,'WM-AR'!$A$7:$AK$1630,8,FALSE)</f>
        <v>Form Work (3 times in use)</v>
      </c>
      <c r="M82" s="126" t="str">
        <f>VLOOKUP($G82,'WM-AR'!$A$7:$AK$1630,10,FALSE)</f>
        <v>Flat Form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 t="str">
        <f>VLOOKUP($G82,'WM-AR'!$A$7:$AK$1630,20,FALSE)</f>
        <v>Dressed Lumber, Plywood or Steel Form(Wood Planks are not Allowed) incl. Chamfer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42</v>
      </c>
      <c r="AE82" s="181" t="s">
        <v>4035</v>
      </c>
      <c r="AF82" s="180"/>
      <c r="AG82" s="180" t="s">
        <v>3910</v>
      </c>
      <c r="AH82" s="39"/>
    </row>
    <row r="83" spans="2:34" ht="49.9" customHeight="1">
      <c r="B83" s="4"/>
      <c r="C83" s="12"/>
      <c r="D83" s="12"/>
      <c r="E83" s="471" t="s">
        <v>5081</v>
      </c>
      <c r="F83" s="31" t="s">
        <v>3905</v>
      </c>
      <c r="G83" s="125" t="s">
        <v>1077</v>
      </c>
      <c r="H83" s="126"/>
      <c r="I83" s="126" t="str">
        <f>VLOOKUP($G83,'WM-AR'!$A$7:$AK$1630,34,FALSE)</f>
        <v>M3</v>
      </c>
      <c r="J83" s="126" t="str">
        <f>VLOOKUP($G83,'WM-AR'!$A$7:$AK$1630,4,FALSE)</f>
        <v>Earth Work</v>
      </c>
      <c r="K83" s="126" t="str">
        <f>VLOOKUP($G83,'WM-AR'!$A$7:$AK$1630,6,FALSE)</f>
        <v>-</v>
      </c>
      <c r="L83" s="126" t="str">
        <f>VLOOKUP($G83,'WM-AR'!$A$7:$AK$1630,8,FALSE)</f>
        <v>Excavation</v>
      </c>
      <c r="M83" s="126" t="str">
        <f>VLOOKUP($G83,'WM-AR'!$A$7:$AK$1630,10,FALSE)</f>
        <v>Soil, Mech.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 t="str">
        <f>VLOOKUP($G83,'WM-AR'!$A$7:$AK$1630,22,FALSE)</f>
        <v>D ≤ 2.0M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5761</v>
      </c>
      <c r="AE83" s="179" t="s">
        <v>4984</v>
      </c>
      <c r="AF83" s="180"/>
      <c r="AG83" s="180" t="s">
        <v>3834</v>
      </c>
      <c r="AH83" s="33" t="s">
        <v>5085</v>
      </c>
    </row>
    <row r="84" spans="2:34" ht="49.9" customHeight="1">
      <c r="B84" s="4"/>
      <c r="C84" s="12"/>
      <c r="D84" s="12"/>
      <c r="E84" s="472"/>
      <c r="F84" s="31" t="s">
        <v>3906</v>
      </c>
      <c r="G84" s="125" t="s">
        <v>1086</v>
      </c>
      <c r="H84" s="126"/>
      <c r="I84" s="126" t="str">
        <f>VLOOKUP($G84,'WM-AR'!$A$7:$AK$1630,34,FALSE)</f>
        <v>M3</v>
      </c>
      <c r="J84" s="126" t="str">
        <f>VLOOKUP($G84,'WM-AR'!$A$7:$AK$1630,4,FALSE)</f>
        <v>Earth Work</v>
      </c>
      <c r="K84" s="126" t="str">
        <f>VLOOKUP($G84,'WM-AR'!$A$7:$AK$1630,6,FALSE)</f>
        <v>-</v>
      </c>
      <c r="L84" s="126" t="str">
        <f>VLOOKUP($G84,'WM-AR'!$A$7:$AK$1630,8,FALSE)</f>
        <v>Backfill</v>
      </c>
      <c r="M84" s="126" t="str">
        <f>VLOOKUP($G84,'WM-AR'!$A$7:$AK$1630,10,FALSE)</f>
        <v>Re-use, Soil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 t="str">
        <f>VLOOKUP($G84,'WM-AR'!$A$7:$AK$1630,30,FALSE)</f>
        <v>Compaction=(  )%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3845</v>
      </c>
      <c r="AE84" s="179" t="s">
        <v>5408</v>
      </c>
      <c r="AF84" s="180"/>
      <c r="AG84" s="180" t="s">
        <v>3834</v>
      </c>
      <c r="AH84" s="33" t="s">
        <v>5085</v>
      </c>
    </row>
    <row r="85" spans="2:34" ht="49.9" customHeight="1">
      <c r="B85" s="4"/>
      <c r="C85" s="12"/>
      <c r="D85" s="12"/>
      <c r="E85" s="473"/>
      <c r="F85" s="31" t="s">
        <v>3907</v>
      </c>
      <c r="G85" s="125" t="s">
        <v>1090</v>
      </c>
      <c r="H85" s="126"/>
      <c r="I85" s="126" t="str">
        <f>VLOOKUP($G85,'WM-AR'!$A$7:$AK$1630,34,FALSE)</f>
        <v>M3</v>
      </c>
      <c r="J85" s="126" t="str">
        <f>VLOOKUP($G85,'WM-AR'!$A$7:$AK$1630,4,FALSE)</f>
        <v>Earth Work</v>
      </c>
      <c r="K85" s="126" t="str">
        <f>VLOOKUP($G85,'WM-AR'!$A$7:$AK$1630,6,FALSE)</f>
        <v>-</v>
      </c>
      <c r="L85" s="126" t="str">
        <f>VLOOKUP($G85,'WM-AR'!$A$7:$AK$1630,8,FALSE)</f>
        <v>Disposal</v>
      </c>
      <c r="M85" s="126" t="str">
        <f>VLOOKUP($G85,'WM-AR'!$A$7:$AK$1630,10,FALSE)</f>
        <v>Soil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 t="str">
        <f>VLOOKUP($G85,'WM-AR'!$A$7:$AK$1630,28,FALSE)</f>
        <v>Disposal Distance=Appx. (  )km from Site</v>
      </c>
      <c r="Y85" s="126">
        <f>VLOOKUP($G85,'WM-AR'!$A$7:$AK$1630,29,FALSE)</f>
        <v>0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3846</v>
      </c>
      <c r="AE85" s="179" t="s">
        <v>5409</v>
      </c>
      <c r="AF85" s="180"/>
      <c r="AG85" s="180" t="s">
        <v>3834</v>
      </c>
      <c r="AH85" s="33" t="s">
        <v>5085</v>
      </c>
    </row>
    <row r="86" spans="2:34" ht="34.9" customHeight="1">
      <c r="B86" s="4"/>
      <c r="C86" s="7"/>
      <c r="D86" s="8"/>
      <c r="E86" s="8"/>
      <c r="F86" s="173" t="s">
        <v>3930</v>
      </c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3" customHeight="1">
      <c r="B87" s="185"/>
      <c r="C87" s="186"/>
      <c r="D87" s="186"/>
      <c r="E87" s="186"/>
      <c r="F87" s="191" t="s">
        <v>4933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35"/>
      <c r="C88" s="336" t="s">
        <v>5105</v>
      </c>
      <c r="D88" s="334" t="s">
        <v>5057</v>
      </c>
      <c r="E88" s="180" t="s">
        <v>5076</v>
      </c>
      <c r="F88" s="123" t="s">
        <v>4934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4935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471" t="s">
        <v>5083</v>
      </c>
      <c r="F89" s="31" t="s">
        <v>3915</v>
      </c>
      <c r="G89" s="125" t="s">
        <v>1214</v>
      </c>
      <c r="H89" s="126"/>
      <c r="I89" s="126" t="str">
        <f>VLOOKUP($G89,'WM-AR'!$A$7:$AK$1630,34,FALSE)</f>
        <v>M3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Structural Concrete</v>
      </c>
      <c r="M89" s="126">
        <f>VLOOKUP($G89,'WM-AR'!$A$7:$AK$1630,10,FALSE)</f>
        <v>0</v>
      </c>
      <c r="N89" s="126" t="str">
        <f>VLOOKUP($G89,'WM-AR'!$A$7:$AK$1630,12,FALSE)</f>
        <v>Cement Type-1</v>
      </c>
      <c r="O89" s="126" t="str">
        <f>VLOOKUP($G89,'WM-AR'!$A$7:$AK$1630,14,FALSE)</f>
        <v>20MPa &lt; F'c (Cylinder Strength) ≤ 25MPa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3723</v>
      </c>
      <c r="AE89" s="179" t="s">
        <v>3898</v>
      </c>
      <c r="AF89" s="182">
        <v>32.527999999999999</v>
      </c>
      <c r="AG89" s="182" t="s">
        <v>3903</v>
      </c>
      <c r="AH89" s="33"/>
    </row>
    <row r="90" spans="2:34" ht="49.9" customHeight="1">
      <c r="B90" s="4"/>
      <c r="C90" s="32"/>
      <c r="D90" s="32"/>
      <c r="E90" s="472"/>
      <c r="F90" s="31" t="s">
        <v>3848</v>
      </c>
      <c r="G90" s="125" t="s">
        <v>1228</v>
      </c>
      <c r="H90" s="126"/>
      <c r="I90" s="126" t="str">
        <f>VLOOKUP($G90,'WM-AR'!$A$7:$AK$1630,34,FALSE)</f>
        <v>TON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Rebar Work</v>
      </c>
      <c r="M90" s="126" t="str">
        <f>VLOOKUP($G90,'WM-AR'!$A$7:$AK$1630,10,FALSE)</f>
        <v>Deformed Bar (Non-Coat.)</v>
      </c>
      <c r="N90" s="126">
        <f>VLOOKUP($G90,'WM-AR'!$A$7:$AK$1630,12,FALSE)</f>
        <v>0</v>
      </c>
      <c r="O90" s="126" t="str">
        <f>VLOOKUP($G90,'WM-AR'!$A$7:$AK$1630,14,FALSE)</f>
        <v>400MPa&lt;Fy≤470MPa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3724</v>
      </c>
      <c r="AE90" s="181" t="s">
        <v>3929</v>
      </c>
      <c r="AF90" s="180">
        <v>3.903</v>
      </c>
      <c r="AG90" s="180" t="s">
        <v>3908</v>
      </c>
      <c r="AH90" s="39" t="s">
        <v>3922</v>
      </c>
    </row>
    <row r="91" spans="2:34" ht="49.9" customHeight="1">
      <c r="B91" s="4"/>
      <c r="C91" s="32"/>
      <c r="D91" s="32"/>
      <c r="E91" s="473"/>
      <c r="F91" s="31" t="s">
        <v>3632</v>
      </c>
      <c r="G91" s="125" t="s">
        <v>1221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Substructure Work</v>
      </c>
      <c r="L91" s="126" t="str">
        <f>VLOOKUP($G91,'WM-AR'!$A$7:$AK$1630,8,FALSE)</f>
        <v>Form Work (3 times in use)</v>
      </c>
      <c r="M91" s="126" t="str">
        <f>VLOOKUP($G91,'WM-AR'!$A$7:$AK$1630,10,FALSE)</f>
        <v>Flat Form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 t="str">
        <f>VLOOKUP($G91,'WM-AR'!$A$7:$AK$1630,20,FALSE)</f>
        <v>Dressed Lumber, Plywood or Steel Form(Wood Planks are not Allowed) incl. Chamfer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42</v>
      </c>
      <c r="AE91" s="181" t="s">
        <v>4035</v>
      </c>
      <c r="AF91" s="180">
        <v>22.564</v>
      </c>
      <c r="AG91" s="180" t="s">
        <v>3910</v>
      </c>
      <c r="AH91" s="39"/>
    </row>
    <row r="92" spans="2:34" ht="34.9" customHeight="1">
      <c r="B92" s="4"/>
      <c r="C92" s="7"/>
      <c r="D92" s="8"/>
      <c r="E92" s="8"/>
      <c r="F92" s="173" t="s">
        <v>3930</v>
      </c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3" customHeight="1">
      <c r="B93" s="185"/>
      <c r="C93" s="186"/>
      <c r="D93" s="186"/>
      <c r="E93" s="186"/>
      <c r="F93" s="423" t="s">
        <v>5730</v>
      </c>
      <c r="G93" s="187"/>
      <c r="H93" s="187"/>
      <c r="I93" s="188"/>
      <c r="J93" s="188"/>
      <c r="K93" s="188"/>
      <c r="L93" s="188"/>
      <c r="M93" s="188"/>
      <c r="N93" s="188"/>
      <c r="O93" s="188"/>
      <c r="P93" s="188"/>
      <c r="Q93" s="188"/>
      <c r="R93" s="188"/>
      <c r="S93" s="188"/>
      <c r="T93" s="188"/>
      <c r="U93" s="188"/>
      <c r="V93" s="188"/>
      <c r="W93" s="188"/>
      <c r="X93" s="188"/>
      <c r="Y93" s="188"/>
      <c r="Z93" s="188"/>
      <c r="AA93" s="188"/>
      <c r="AB93" s="188"/>
      <c r="AC93" s="188"/>
      <c r="AD93" s="189"/>
      <c r="AE93" s="189"/>
      <c r="AF93" s="189"/>
      <c r="AG93" s="189"/>
      <c r="AH93" s="190"/>
    </row>
    <row r="94" spans="2:34" ht="34.9" customHeight="1">
      <c r="B94" s="335"/>
      <c r="C94" s="336" t="s">
        <v>3731</v>
      </c>
      <c r="D94" s="334" t="s">
        <v>5005</v>
      </c>
      <c r="E94" s="180" t="s">
        <v>5736</v>
      </c>
      <c r="F94" s="123" t="s">
        <v>5732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 t="s">
        <v>5733</v>
      </c>
      <c r="AE94" s="154"/>
      <c r="AF94" s="154"/>
      <c r="AG94" s="154"/>
      <c r="AH94" s="11"/>
    </row>
    <row r="95" spans="2:34" ht="49.9" customHeight="1">
      <c r="B95" s="5"/>
      <c r="C95" s="85"/>
      <c r="D95" s="85"/>
      <c r="E95" s="471" t="s">
        <v>5083</v>
      </c>
      <c r="F95" s="31" t="s">
        <v>3847</v>
      </c>
      <c r="G95" s="125" t="s">
        <v>1214</v>
      </c>
      <c r="H95" s="126"/>
      <c r="I95" s="126" t="str">
        <f>VLOOKUP($G95,'WM-AR'!$A$7:$AK$1630,34,FALSE)</f>
        <v>M3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Structural Concrete</v>
      </c>
      <c r="M95" s="126">
        <f>VLOOKUP($G95,'WM-AR'!$A$7:$AK$1630,10,FALSE)</f>
        <v>0</v>
      </c>
      <c r="N95" s="126" t="str">
        <f>VLOOKUP($G95,'WM-AR'!$A$7:$AK$1630,12,FALSE)</f>
        <v>Cement Type-1</v>
      </c>
      <c r="O95" s="126" t="str">
        <f>VLOOKUP($G95,'WM-AR'!$A$7:$AK$1630,14,FALSE)</f>
        <v>20MPa &lt; F'c (Cylinder Strength) ≤ 25MPa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3723</v>
      </c>
      <c r="AE95" s="179" t="s">
        <v>3897</v>
      </c>
      <c r="AF95" s="182"/>
      <c r="AG95" s="182" t="s">
        <v>3834</v>
      </c>
      <c r="AH95" s="33"/>
    </row>
    <row r="96" spans="2:34" ht="49.9" customHeight="1">
      <c r="B96" s="4"/>
      <c r="C96" s="32"/>
      <c r="D96" s="32"/>
      <c r="E96" s="472"/>
      <c r="F96" s="31" t="s">
        <v>3848</v>
      </c>
      <c r="G96" s="125" t="s">
        <v>1228</v>
      </c>
      <c r="H96" s="126"/>
      <c r="I96" s="126" t="str">
        <f>VLOOKUP($G96,'WM-AR'!$A$7:$AK$1630,34,FALSE)</f>
        <v>TON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Rebar Work</v>
      </c>
      <c r="M96" s="126" t="str">
        <f>VLOOKUP($G96,'WM-AR'!$A$7:$AK$1630,10,FALSE)</f>
        <v>Deformed Bar (Non-Coat.)</v>
      </c>
      <c r="N96" s="126">
        <f>VLOOKUP($G96,'WM-AR'!$A$7:$AK$1630,12,FALSE)</f>
        <v>0</v>
      </c>
      <c r="O96" s="126" t="str">
        <f>VLOOKUP($G96,'WM-AR'!$A$7:$AK$1630,14,FALSE)</f>
        <v>400MPa&lt;Fy≤470MPa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3724</v>
      </c>
      <c r="AE96" s="181" t="s">
        <v>3929</v>
      </c>
      <c r="AF96" s="180"/>
      <c r="AG96" s="180" t="s">
        <v>3840</v>
      </c>
      <c r="AH96" s="39" t="s">
        <v>3922</v>
      </c>
    </row>
    <row r="97" spans="2:34" ht="49.9" customHeight="1">
      <c r="B97" s="4"/>
      <c r="C97" s="32"/>
      <c r="D97" s="32"/>
      <c r="E97" s="473"/>
      <c r="F97" s="31" t="s">
        <v>3632</v>
      </c>
      <c r="G97" s="125" t="s">
        <v>1221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Form Work (3 times in use)</v>
      </c>
      <c r="M97" s="126" t="str">
        <f>VLOOKUP($G97,'WM-AR'!$A$7:$AK$1630,10,FALSE)</f>
        <v>Flat Form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 t="str">
        <f>VLOOKUP($G97,'WM-AR'!$A$7:$AK$1630,20,FALSE)</f>
        <v>Dressed Lumber, Plywood or Steel Form(Wood Planks are not Allowed) incl. Chamfer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42</v>
      </c>
      <c r="AE97" s="181" t="s">
        <v>5747</v>
      </c>
      <c r="AF97" s="180"/>
      <c r="AG97" s="180" t="s">
        <v>3835</v>
      </c>
      <c r="AH97" s="39"/>
    </row>
    <row r="98" spans="2:34" ht="34.9" customHeight="1">
      <c r="B98" s="4"/>
      <c r="C98" s="7"/>
      <c r="D98" s="8"/>
      <c r="E98" s="8"/>
      <c r="F98" s="173" t="s">
        <v>3930</v>
      </c>
      <c r="G98" s="9"/>
      <c r="H98" s="14"/>
      <c r="I98" s="14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  <c r="AA98" s="14"/>
      <c r="AB98" s="14"/>
      <c r="AC98" s="14"/>
      <c r="AD98" s="5"/>
      <c r="AE98" s="156"/>
      <c r="AF98" s="156"/>
      <c r="AG98" s="156"/>
      <c r="AH98" s="10"/>
    </row>
    <row r="99" spans="2:34" ht="34.9" customHeight="1">
      <c r="B99" s="19">
        <v>4.2</v>
      </c>
      <c r="C99" s="61" t="s">
        <v>3686</v>
      </c>
      <c r="D99" s="61"/>
      <c r="E99" s="61"/>
      <c r="F99" s="62"/>
      <c r="G99" s="38"/>
      <c r="H99" s="399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2"/>
      <c r="AE99" s="23"/>
      <c r="AF99" s="23"/>
      <c r="AG99" s="23"/>
      <c r="AH99" s="23"/>
    </row>
    <row r="100" spans="2:34" ht="34.9" customHeight="1">
      <c r="B100" s="335"/>
      <c r="C100" s="336" t="s">
        <v>5105</v>
      </c>
      <c r="D100" s="334"/>
      <c r="E100" s="180"/>
      <c r="F100" s="123" t="s">
        <v>5086</v>
      </c>
      <c r="G100" s="45"/>
      <c r="H100" s="45"/>
      <c r="I100" s="45"/>
      <c r="J100" s="45"/>
      <c r="K100" s="45"/>
      <c r="L100" s="46"/>
      <c r="M100" s="58"/>
      <c r="N100" s="59"/>
      <c r="O100" s="59"/>
      <c r="P100" s="59"/>
      <c r="Q100" s="59"/>
      <c r="R100" s="59"/>
      <c r="S100" s="59"/>
      <c r="T100" s="60"/>
      <c r="U100" s="14"/>
      <c r="V100" s="14"/>
      <c r="W100" s="14"/>
      <c r="X100" s="14"/>
      <c r="Y100" s="14"/>
      <c r="Z100" s="14"/>
      <c r="AA100" s="14"/>
      <c r="AB100" s="14"/>
      <c r="AC100" s="14"/>
      <c r="AD100" s="124"/>
      <c r="AE100" s="154"/>
      <c r="AF100" s="154"/>
      <c r="AG100" s="154"/>
      <c r="AH100" s="11"/>
    </row>
    <row r="101" spans="2:34" ht="34.9" customHeight="1">
      <c r="B101" s="4"/>
      <c r="C101" s="7"/>
      <c r="D101" s="7"/>
      <c r="E101" s="7"/>
      <c r="F101" s="7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4"/>
      <c r="C102" s="7"/>
      <c r="D102" s="7"/>
      <c r="E102" s="7"/>
      <c r="F102" s="7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/>
      <c r="AE102" s="157"/>
      <c r="AF102" s="157"/>
      <c r="AG102" s="157"/>
      <c r="AH102" s="11"/>
    </row>
    <row r="103" spans="2:34" ht="34.9" customHeight="1">
      <c r="B103" s="4"/>
      <c r="C103" s="7"/>
      <c r="D103" s="7"/>
      <c r="E103" s="7"/>
      <c r="F103" s="7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19">
        <v>4.3</v>
      </c>
      <c r="C105" s="61" t="s">
        <v>3654</v>
      </c>
      <c r="D105" s="61"/>
      <c r="E105" s="61"/>
      <c r="F105" s="62"/>
      <c r="G105" s="38"/>
      <c r="H105" s="399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2"/>
      <c r="AE105" s="23"/>
      <c r="AF105" s="23"/>
      <c r="AG105" s="23"/>
      <c r="AH105" s="23"/>
    </row>
    <row r="106" spans="2:34" ht="34.9" customHeight="1">
      <c r="B106" s="335"/>
      <c r="C106" s="336" t="s">
        <v>5105</v>
      </c>
      <c r="D106" s="334"/>
      <c r="E106" s="180"/>
      <c r="F106" s="123" t="s">
        <v>5086</v>
      </c>
      <c r="G106" s="45"/>
      <c r="H106" s="45"/>
      <c r="I106" s="45"/>
      <c r="J106" s="45"/>
      <c r="K106" s="45"/>
      <c r="L106" s="46"/>
      <c r="M106" s="58"/>
      <c r="N106" s="59"/>
      <c r="O106" s="59"/>
      <c r="P106" s="59"/>
      <c r="Q106" s="59"/>
      <c r="R106" s="59"/>
      <c r="S106" s="59"/>
      <c r="T106" s="60"/>
      <c r="U106" s="14"/>
      <c r="V106" s="14"/>
      <c r="W106" s="14"/>
      <c r="X106" s="14"/>
      <c r="Y106" s="14"/>
      <c r="Z106" s="14"/>
      <c r="AA106" s="14"/>
      <c r="AB106" s="14"/>
      <c r="AC106" s="14"/>
      <c r="AD106" s="124"/>
      <c r="AE106" s="154"/>
      <c r="AF106" s="154"/>
      <c r="AG106" s="154"/>
      <c r="AH106" s="11"/>
    </row>
    <row r="107" spans="2:34" ht="34.9" customHeight="1">
      <c r="B107" s="4"/>
      <c r="C107" s="12"/>
      <c r="D107" s="12"/>
      <c r="E107" s="12"/>
      <c r="F107" s="7" t="s">
        <v>1984</v>
      </c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7" t="s">
        <v>1985</v>
      </c>
      <c r="AE107" s="157"/>
      <c r="AF107" s="157"/>
      <c r="AG107" s="157"/>
      <c r="AH107" s="11"/>
    </row>
    <row r="108" spans="2:34" ht="34.9" customHeight="1">
      <c r="B108" s="4"/>
      <c r="C108" s="12"/>
      <c r="D108" s="155"/>
      <c r="E108" s="155"/>
      <c r="F108" s="8"/>
      <c r="G108" s="9"/>
      <c r="H108" s="14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7"/>
      <c r="AE108" s="157"/>
      <c r="AF108" s="157"/>
      <c r="AG108" s="157"/>
      <c r="AH108" s="11"/>
    </row>
    <row r="109" spans="2:34" ht="34.9" customHeight="1">
      <c r="B109" s="4"/>
      <c r="C109" s="7"/>
      <c r="D109" s="8"/>
      <c r="E109" s="8"/>
      <c r="F109" s="13"/>
      <c r="G109" s="9"/>
      <c r="H109" s="14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4"/>
      <c r="AE109" s="158"/>
      <c r="AF109" s="158"/>
      <c r="AG109" s="158"/>
      <c r="AH109" s="11"/>
    </row>
    <row r="110" spans="2:34" ht="34.9" customHeight="1">
      <c r="B110" s="19">
        <v>4.4000000000000004</v>
      </c>
      <c r="C110" s="61" t="s">
        <v>4968</v>
      </c>
      <c r="D110" s="61"/>
      <c r="E110" s="61"/>
      <c r="F110" s="20"/>
      <c r="G110" s="38"/>
      <c r="H110" s="399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3" customHeight="1">
      <c r="B111" s="185"/>
      <c r="C111" s="186"/>
      <c r="D111" s="186"/>
      <c r="E111" s="186"/>
      <c r="F111" s="191" t="s">
        <v>4783</v>
      </c>
      <c r="G111" s="187"/>
      <c r="H111" s="187"/>
      <c r="I111" s="188"/>
      <c r="J111" s="188"/>
      <c r="K111" s="188"/>
      <c r="L111" s="188"/>
      <c r="M111" s="188"/>
      <c r="N111" s="188"/>
      <c r="O111" s="188"/>
      <c r="P111" s="188"/>
      <c r="Q111" s="188"/>
      <c r="R111" s="188"/>
      <c r="S111" s="188"/>
      <c r="T111" s="188"/>
      <c r="U111" s="188"/>
      <c r="V111" s="188"/>
      <c r="W111" s="188"/>
      <c r="X111" s="188"/>
      <c r="Y111" s="188"/>
      <c r="Z111" s="188"/>
      <c r="AA111" s="188"/>
      <c r="AB111" s="188"/>
      <c r="AC111" s="188"/>
      <c r="AD111" s="189"/>
      <c r="AE111" s="189"/>
      <c r="AF111" s="189"/>
      <c r="AG111" s="189"/>
      <c r="AH111" s="190"/>
    </row>
    <row r="112" spans="2:34" ht="34.9" customHeight="1">
      <c r="B112" s="335"/>
      <c r="C112" s="336" t="s">
        <v>3730</v>
      </c>
      <c r="D112" s="334" t="s">
        <v>5077</v>
      </c>
      <c r="E112" s="180" t="s">
        <v>5625</v>
      </c>
      <c r="F112" s="436" t="s">
        <v>4969</v>
      </c>
      <c r="G112" s="45"/>
      <c r="H112" s="45"/>
      <c r="I112" s="45"/>
      <c r="J112" s="45"/>
      <c r="K112" s="45"/>
      <c r="L112" s="46"/>
      <c r="M112" s="58"/>
      <c r="N112" s="59"/>
      <c r="O112" s="59"/>
      <c r="P112" s="59"/>
      <c r="Q112" s="59"/>
      <c r="R112" s="59"/>
      <c r="S112" s="59"/>
      <c r="T112" s="60"/>
      <c r="U112" s="14"/>
      <c r="V112" s="14"/>
      <c r="W112" s="14"/>
      <c r="X112" s="14"/>
      <c r="Y112" s="14"/>
      <c r="Z112" s="14"/>
      <c r="AA112" s="14"/>
      <c r="AB112" s="14"/>
      <c r="AC112" s="14"/>
      <c r="AD112" s="127" t="s">
        <v>3814</v>
      </c>
      <c r="AE112" s="159"/>
      <c r="AF112" s="159"/>
      <c r="AG112" s="159"/>
      <c r="AH112" s="11"/>
    </row>
    <row r="113" spans="2:34" ht="49.9" customHeight="1">
      <c r="B113" s="5"/>
      <c r="C113" s="85"/>
      <c r="D113" s="85"/>
      <c r="E113" s="471" t="s">
        <v>5083</v>
      </c>
      <c r="F113" s="31" t="s">
        <v>3915</v>
      </c>
      <c r="G113" s="125" t="s">
        <v>1214</v>
      </c>
      <c r="H113" s="126"/>
      <c r="I113" s="126" t="str">
        <f>VLOOKUP($G113,'WM-AR'!$A$7:$AK$1630,34,FALSE)</f>
        <v>M3</v>
      </c>
      <c r="J113" s="126" t="str">
        <f>VLOOKUP($G113,'WM-AR'!$A$7:$AK$1630,4,FALSE)</f>
        <v>Concrete Work</v>
      </c>
      <c r="K113" s="126" t="str">
        <f>VLOOKUP($G113,'WM-AR'!$A$7:$AK$1630,6,FALSE)</f>
        <v>Substructure Work</v>
      </c>
      <c r="L113" s="126" t="str">
        <f>VLOOKUP($G113,'WM-AR'!$A$7:$AK$1630,8,FALSE)</f>
        <v>Structural Concrete</v>
      </c>
      <c r="M113" s="126">
        <f>VLOOKUP($G113,'WM-AR'!$A$7:$AK$1630,10,FALSE)</f>
        <v>0</v>
      </c>
      <c r="N113" s="126" t="str">
        <f>VLOOKUP($G113,'WM-AR'!$A$7:$AK$1630,12,FALSE)</f>
        <v>Cement Type-1</v>
      </c>
      <c r="O113" s="126" t="str">
        <f>VLOOKUP($G113,'WM-AR'!$A$7:$AK$1630,14,FALSE)</f>
        <v>20MPa &lt; F'c (Cylinder Strength) ≤ 25MPa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3733</v>
      </c>
      <c r="AE113" s="179" t="s">
        <v>3897</v>
      </c>
      <c r="AF113" s="182"/>
      <c r="AG113" s="182" t="s">
        <v>3901</v>
      </c>
      <c r="AH113" s="33"/>
    </row>
    <row r="114" spans="2:34" ht="49.9" customHeight="1">
      <c r="B114" s="4"/>
      <c r="C114" s="12"/>
      <c r="D114" s="12"/>
      <c r="E114" s="472"/>
      <c r="F114" s="31" t="s">
        <v>3848</v>
      </c>
      <c r="G114" s="125" t="s">
        <v>1228</v>
      </c>
      <c r="H114" s="126"/>
      <c r="I114" s="126" t="str">
        <f>VLOOKUP($G114,'WM-AR'!$A$7:$AK$1630,34,FALSE)</f>
        <v>TON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Rebar Work</v>
      </c>
      <c r="M114" s="126" t="str">
        <f>VLOOKUP($G114,'WM-AR'!$A$7:$AK$1630,10,FALSE)</f>
        <v>Deformed Bar (Non-Coat.)</v>
      </c>
      <c r="N114" s="126">
        <f>VLOOKUP($G114,'WM-AR'!$A$7:$AK$1630,12,FALSE)</f>
        <v>0</v>
      </c>
      <c r="O114" s="126" t="str">
        <f>VLOOKUP($G114,'WM-AR'!$A$7:$AK$1630,14,FALSE)</f>
        <v>400MPa&lt;Fy≤470MPa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3724</v>
      </c>
      <c r="AE114" s="181" t="s">
        <v>3929</v>
      </c>
      <c r="AF114" s="180"/>
      <c r="AG114" s="180" t="s">
        <v>3927</v>
      </c>
      <c r="AH114" s="39" t="s">
        <v>3922</v>
      </c>
    </row>
    <row r="115" spans="2:34" ht="49.9" customHeight="1">
      <c r="B115" s="4"/>
      <c r="C115" s="12"/>
      <c r="D115" s="12"/>
      <c r="E115" s="473"/>
      <c r="F115" s="31" t="s">
        <v>3632</v>
      </c>
      <c r="G115" s="125" t="s">
        <v>1221</v>
      </c>
      <c r="H115" s="126"/>
      <c r="I115" s="126" t="str">
        <f>VLOOKUP($G115,'WM-AR'!$A$7:$AK$1630,34,FALSE)</f>
        <v>M2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Form Work (3 times in use)</v>
      </c>
      <c r="M115" s="126" t="str">
        <f>VLOOKUP($G115,'WM-AR'!$A$7:$AK$1630,10,FALSE)</f>
        <v>Flat Form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 t="str">
        <f>VLOOKUP($G115,'WM-AR'!$A$7:$AK$1630,20,FALSE)</f>
        <v>Dressed Lumber, Plywood or Steel Form(Wood Planks are not Allowed) incl. Chamfer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42</v>
      </c>
      <c r="AE115" s="181" t="s">
        <v>3925</v>
      </c>
      <c r="AF115" s="180"/>
      <c r="AG115" s="180" t="s">
        <v>3910</v>
      </c>
      <c r="AH115" s="39"/>
    </row>
    <row r="116" spans="2:34" ht="49.9" customHeight="1">
      <c r="B116" s="4"/>
      <c r="C116" s="32"/>
      <c r="D116" s="32"/>
      <c r="E116" s="35" t="s">
        <v>5087</v>
      </c>
      <c r="F116" s="31" t="s">
        <v>3681</v>
      </c>
      <c r="G116" s="125" t="s">
        <v>2202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Concrete Protective Coating (U/G)</v>
      </c>
      <c r="L116" s="126" t="str">
        <f>VLOOKUP($G116,'WM-AR'!$A$7:$AK$1630,8,FALSE)</f>
        <v>Bitumen/Bituminous/Asphalt Coating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3919</v>
      </c>
      <c r="AE116" s="444" t="s">
        <v>5777</v>
      </c>
      <c r="AF116" s="180"/>
      <c r="AG116" s="180" t="s">
        <v>3910</v>
      </c>
      <c r="AH116" s="39"/>
    </row>
    <row r="117" spans="2:34" ht="49.9" customHeight="1">
      <c r="B117" s="4"/>
      <c r="C117" s="12"/>
      <c r="D117" s="12"/>
      <c r="E117" s="471" t="s">
        <v>5081</v>
      </c>
      <c r="F117" s="31" t="s">
        <v>3905</v>
      </c>
      <c r="G117" s="125" t="s">
        <v>1077</v>
      </c>
      <c r="H117" s="126"/>
      <c r="I117" s="126" t="str">
        <f>VLOOKUP($G117,'WM-AR'!$A$7:$AK$1630,34,FALSE)</f>
        <v>M3</v>
      </c>
      <c r="J117" s="126" t="str">
        <f>VLOOKUP($G117,'WM-AR'!$A$7:$AK$1630,4,FALSE)</f>
        <v>Earth Work</v>
      </c>
      <c r="K117" s="126" t="str">
        <f>VLOOKUP($G117,'WM-AR'!$A$7:$AK$1630,6,FALSE)</f>
        <v>-</v>
      </c>
      <c r="L117" s="126" t="str">
        <f>VLOOKUP($G117,'WM-AR'!$A$7:$AK$1630,8,FALSE)</f>
        <v>Excavation</v>
      </c>
      <c r="M117" s="126" t="str">
        <f>VLOOKUP($G117,'WM-AR'!$A$7:$AK$1630,10,FALSE)</f>
        <v>Soil, Mech.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 t="str">
        <f>VLOOKUP($G117,'WM-AR'!$A$7:$AK$1630,22,FALSE)</f>
        <v>D ≤ 2.0M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5761</v>
      </c>
      <c r="AE117" s="179" t="s">
        <v>4984</v>
      </c>
      <c r="AF117" s="180"/>
      <c r="AG117" s="180" t="s">
        <v>3834</v>
      </c>
      <c r="AH117" s="33" t="s">
        <v>4985</v>
      </c>
    </row>
    <row r="118" spans="2:34" ht="49.9" customHeight="1">
      <c r="B118" s="4"/>
      <c r="C118" s="12"/>
      <c r="D118" s="12"/>
      <c r="E118" s="472"/>
      <c r="F118" s="31" t="s">
        <v>3906</v>
      </c>
      <c r="G118" s="125" t="s">
        <v>1086</v>
      </c>
      <c r="H118" s="126"/>
      <c r="I118" s="126" t="str">
        <f>VLOOKUP($G118,'WM-AR'!$A$7:$AK$1630,34,FALSE)</f>
        <v>M3</v>
      </c>
      <c r="J118" s="126" t="str">
        <f>VLOOKUP($G118,'WM-AR'!$A$7:$AK$1630,4,FALSE)</f>
        <v>Earth Work</v>
      </c>
      <c r="K118" s="126" t="str">
        <f>VLOOKUP($G118,'WM-AR'!$A$7:$AK$1630,6,FALSE)</f>
        <v>-</v>
      </c>
      <c r="L118" s="126" t="str">
        <f>VLOOKUP($G118,'WM-AR'!$A$7:$AK$1630,8,FALSE)</f>
        <v>Backfill</v>
      </c>
      <c r="M118" s="126" t="str">
        <f>VLOOKUP($G118,'WM-AR'!$A$7:$AK$1630,10,FALSE)</f>
        <v>Re-use, Soil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 t="str">
        <f>VLOOKUP($G118,'WM-AR'!$A$7:$AK$1630,30,FALSE)</f>
        <v>Compaction=(  )%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3845</v>
      </c>
      <c r="AE118" s="179" t="s">
        <v>5408</v>
      </c>
      <c r="AF118" s="180"/>
      <c r="AG118" s="180" t="s">
        <v>3834</v>
      </c>
      <c r="AH118" s="33" t="s">
        <v>4985</v>
      </c>
    </row>
    <row r="119" spans="2:34" ht="49.9" customHeight="1">
      <c r="B119" s="4"/>
      <c r="C119" s="12"/>
      <c r="D119" s="12"/>
      <c r="E119" s="473"/>
      <c r="F119" s="31" t="s">
        <v>3907</v>
      </c>
      <c r="G119" s="125" t="s">
        <v>1090</v>
      </c>
      <c r="H119" s="126"/>
      <c r="I119" s="126" t="str">
        <f>VLOOKUP($G119,'WM-AR'!$A$7:$AK$1630,34,FALSE)</f>
        <v>M3</v>
      </c>
      <c r="J119" s="126" t="str">
        <f>VLOOKUP($G119,'WM-AR'!$A$7:$AK$1630,4,FALSE)</f>
        <v>Earth Work</v>
      </c>
      <c r="K119" s="126" t="str">
        <f>VLOOKUP($G119,'WM-AR'!$A$7:$AK$1630,6,FALSE)</f>
        <v>-</v>
      </c>
      <c r="L119" s="126" t="str">
        <f>VLOOKUP($G119,'WM-AR'!$A$7:$AK$1630,8,FALSE)</f>
        <v>Disposal</v>
      </c>
      <c r="M119" s="126" t="str">
        <f>VLOOKUP($G119,'WM-AR'!$A$7:$AK$1630,10,FALSE)</f>
        <v>Soil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 t="str">
        <f>VLOOKUP($G119,'WM-AR'!$A$7:$AK$1630,28,FALSE)</f>
        <v>Disposal Distance=Appx. (  )km from Site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3846</v>
      </c>
      <c r="AE119" s="179" t="s">
        <v>5409</v>
      </c>
      <c r="AF119" s="180"/>
      <c r="AG119" s="180" t="s">
        <v>3834</v>
      </c>
      <c r="AH119" s="33" t="s">
        <v>4985</v>
      </c>
    </row>
    <row r="120" spans="2:34" ht="34.9" customHeight="1">
      <c r="B120" s="4"/>
      <c r="C120" s="7"/>
      <c r="D120" s="8"/>
      <c r="E120" s="8"/>
      <c r="F120" s="173" t="s">
        <v>3930</v>
      </c>
      <c r="G120" s="9"/>
      <c r="H120" s="14"/>
      <c r="I120" s="14"/>
      <c r="J120" s="14"/>
      <c r="K120" s="14"/>
      <c r="L120" s="14"/>
      <c r="M120" s="14"/>
      <c r="N120" s="14"/>
      <c r="O120" s="14"/>
      <c r="P120" s="14"/>
      <c r="Q120" s="14"/>
      <c r="R120" s="14"/>
      <c r="S120" s="14"/>
      <c r="T120" s="14"/>
      <c r="U120" s="14"/>
      <c r="V120" s="14"/>
      <c r="W120" s="14"/>
      <c r="X120" s="14"/>
      <c r="Y120" s="14"/>
      <c r="Z120" s="14"/>
      <c r="AA120" s="14"/>
      <c r="AB120" s="14"/>
      <c r="AC120" s="14"/>
      <c r="AD120" s="5"/>
      <c r="AE120" s="156"/>
      <c r="AF120" s="156"/>
      <c r="AG120" s="156"/>
      <c r="AH120" s="10"/>
    </row>
    <row r="121" spans="2:34" ht="34.9" customHeight="1">
      <c r="B121" s="335"/>
      <c r="C121" s="336" t="s">
        <v>3730</v>
      </c>
      <c r="D121" s="334" t="s">
        <v>5079</v>
      </c>
      <c r="E121" s="180" t="s">
        <v>4996</v>
      </c>
      <c r="F121" s="123" t="s">
        <v>5390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3732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471" t="s">
        <v>5083</v>
      </c>
      <c r="F122" s="31" t="s">
        <v>3915</v>
      </c>
      <c r="G122" s="125" t="s">
        <v>5492</v>
      </c>
      <c r="H122" s="126"/>
      <c r="I122" s="126" t="str">
        <f>VLOOKUP($G122,'WM-AR'!$A$7:$AK$1630,34,FALSE)</f>
        <v>M3</v>
      </c>
      <c r="J122" s="126" t="str">
        <f>VLOOKUP($G122,'WM-AR'!$A$7:$AK$1630,4,FALSE)</f>
        <v>Concrete Work</v>
      </c>
      <c r="K122" s="126" t="str">
        <f>VLOOKUP($G122,'WM-AR'!$A$7:$AK$1630,6,FALSE)</f>
        <v>Substructure Work</v>
      </c>
      <c r="L122" s="126" t="str">
        <f>VLOOKUP($G122,'WM-AR'!$A$7:$AK$1630,8,FALSE)</f>
        <v>Structural Concrete</v>
      </c>
      <c r="M122" s="126">
        <f>VLOOKUP($G122,'WM-AR'!$A$7:$AK$1630,10,FALSE)</f>
        <v>0</v>
      </c>
      <c r="N122" s="126" t="str">
        <f>VLOOKUP($G122,'WM-AR'!$A$7:$AK$1630,12,FALSE)</f>
        <v>Cement Type-5</v>
      </c>
      <c r="O122" s="126" t="str">
        <f>VLOOKUP($G122,'WM-AR'!$A$7:$AK$1630,14,FALSE)</f>
        <v>20MPa &lt; F'c (Cylinder Strength) ≤ 25MPa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3733</v>
      </c>
      <c r="AE122" s="179" t="s">
        <v>3897</v>
      </c>
      <c r="AF122" s="182">
        <v>51.744</v>
      </c>
      <c r="AG122" s="182" t="s">
        <v>3901</v>
      </c>
      <c r="AH122" s="33"/>
    </row>
    <row r="123" spans="2:34" ht="49.9" customHeight="1">
      <c r="B123" s="4"/>
      <c r="C123" s="32"/>
      <c r="D123" s="32"/>
      <c r="E123" s="472"/>
      <c r="F123" s="31" t="s">
        <v>3848</v>
      </c>
      <c r="G123" s="125" t="s">
        <v>1228</v>
      </c>
      <c r="H123" s="126"/>
      <c r="I123" s="126" t="str">
        <f>VLOOKUP($G123,'WM-AR'!$A$7:$AK$1630,34,FALSE)</f>
        <v>TON</v>
      </c>
      <c r="J123" s="126" t="str">
        <f>VLOOKUP($G123,'WM-AR'!$A$7:$AK$1630,4,FALSE)</f>
        <v>Concrete Work</v>
      </c>
      <c r="K123" s="126" t="str">
        <f>VLOOKUP($G123,'WM-AR'!$A$7:$AK$1630,6,FALSE)</f>
        <v>Substructure Work</v>
      </c>
      <c r="L123" s="126" t="str">
        <f>VLOOKUP($G123,'WM-AR'!$A$7:$AK$1630,8,FALSE)</f>
        <v>Rebar Work</v>
      </c>
      <c r="M123" s="126" t="str">
        <f>VLOOKUP($G123,'WM-AR'!$A$7:$AK$1630,10,FALSE)</f>
        <v>Deformed Bar (Non-Coat.)</v>
      </c>
      <c r="N123" s="126">
        <f>VLOOKUP($G123,'WM-AR'!$A$7:$AK$1630,12,FALSE)</f>
        <v>0</v>
      </c>
      <c r="O123" s="126" t="str">
        <f>VLOOKUP($G123,'WM-AR'!$A$7:$AK$1630,14,FALSE)</f>
        <v>400MPa&lt;Fy≤470MPa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3724</v>
      </c>
      <c r="AE123" s="181" t="s">
        <v>3929</v>
      </c>
      <c r="AF123" s="180">
        <v>6.21</v>
      </c>
      <c r="AG123" s="180" t="s">
        <v>3927</v>
      </c>
      <c r="AH123" s="39" t="s">
        <v>3922</v>
      </c>
    </row>
    <row r="124" spans="2:34" ht="49.9" customHeight="1">
      <c r="B124" s="4"/>
      <c r="C124" s="32"/>
      <c r="D124" s="32"/>
      <c r="E124" s="473"/>
      <c r="F124" s="31" t="s">
        <v>3632</v>
      </c>
      <c r="G124" s="125" t="s">
        <v>1221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Substructure Work</v>
      </c>
      <c r="L124" s="126" t="str">
        <f>VLOOKUP($G124,'WM-AR'!$A$7:$AK$1630,8,FALSE)</f>
        <v>Form Work (3 times in use)</v>
      </c>
      <c r="M124" s="126" t="str">
        <f>VLOOKUP($G124,'WM-AR'!$A$7:$AK$1630,10,FALSE)</f>
        <v>Flat Form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 t="str">
        <f>VLOOKUP($G124,'WM-AR'!$A$7:$AK$1630,20,FALSE)</f>
        <v>Dressed Lumber, Plywood or Steel Form(Wood Planks are not Allowed) incl. Chamfer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</v>
      </c>
      <c r="AE124" s="181" t="s">
        <v>3925</v>
      </c>
      <c r="AF124" s="180">
        <v>44.968000000000004</v>
      </c>
      <c r="AG124" s="180" t="s">
        <v>3910</v>
      </c>
      <c r="AH124" s="39"/>
    </row>
    <row r="125" spans="2:34" ht="49.9" customHeight="1">
      <c r="B125" s="4"/>
      <c r="C125" s="32"/>
      <c r="D125" s="32"/>
      <c r="E125" s="471" t="s">
        <v>5082</v>
      </c>
      <c r="F125" s="31" t="s">
        <v>3681</v>
      </c>
      <c r="G125" s="125" t="s">
        <v>2202</v>
      </c>
      <c r="H125" s="126"/>
      <c r="I125" s="126" t="str">
        <f>VLOOKUP($G125,'WM-AR'!$A$7:$AK$1630,34,FALSE)</f>
        <v>M2</v>
      </c>
      <c r="J125" s="126" t="str">
        <f>VLOOKUP($G125,'WM-AR'!$A$7:$AK$1630,4,FALSE)</f>
        <v>Concrete Work</v>
      </c>
      <c r="K125" s="126" t="str">
        <f>VLOOKUP($G125,'WM-AR'!$A$7:$AK$1630,6,FALSE)</f>
        <v>Concrete Protective Coating (U/G)</v>
      </c>
      <c r="L125" s="126" t="str">
        <f>VLOOKUP($G125,'WM-AR'!$A$7:$AK$1630,8,FALSE)</f>
        <v>Bitumen/Bituminous/Asphalt Coating</v>
      </c>
      <c r="M125" s="126">
        <f>VLOOKUP($G125,'WM-AR'!$A$7:$AK$1630,10,FALSE)</f>
        <v>0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3919</v>
      </c>
      <c r="AE125" s="444" t="s">
        <v>5777</v>
      </c>
      <c r="AF125" s="180">
        <v>138.64400000000001</v>
      </c>
      <c r="AG125" s="180" t="s">
        <v>3910</v>
      </c>
      <c r="AH125" s="39" t="s">
        <v>3932</v>
      </c>
    </row>
    <row r="126" spans="2:34" ht="49.9" customHeight="1">
      <c r="B126" s="4"/>
      <c r="C126" s="32"/>
      <c r="D126" s="32"/>
      <c r="E126" s="472"/>
      <c r="F126" s="31" t="s">
        <v>3682</v>
      </c>
      <c r="G126" s="125" t="s">
        <v>2206</v>
      </c>
      <c r="H126" s="126"/>
      <c r="I126" s="126" t="str">
        <f>VLOOKUP($G126,'WM-AR'!$A$7:$AK$1630,34,FALSE)</f>
        <v>M2</v>
      </c>
      <c r="J126" s="126" t="str">
        <f>VLOOKUP($G126,'WM-AR'!$A$7:$AK$1630,4,FALSE)</f>
        <v>Concrete Work</v>
      </c>
      <c r="K126" s="126" t="str">
        <f>VLOOKUP($G126,'WM-AR'!$A$7:$AK$1630,6,FALSE)</f>
        <v>Concrete Protective Coating (U/G)</v>
      </c>
      <c r="L126" s="126" t="str">
        <f>VLOOKUP($G126,'WM-AR'!$A$7:$AK$1630,8,FALSE)</f>
        <v>Sheet Membrane</v>
      </c>
      <c r="M126" s="126" t="str">
        <f>VLOOKUP($G126,'WM-AR'!$A$7:$AK$1630,10,FALSE)</f>
        <v>Adhesive Rubber Sheet or Bitumen Polyethylene Laminated Waterproofing Membrane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 t="str">
        <f>VLOOKUP($G126,'WM-AR'!$A$7:$AK$1630,26,FALSE)</f>
        <v>THK=(  )mm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4013</v>
      </c>
      <c r="AE126" s="181" t="s">
        <v>3931</v>
      </c>
      <c r="AF126" s="180">
        <v>92.007999999999996</v>
      </c>
      <c r="AG126" s="180" t="s">
        <v>3910</v>
      </c>
      <c r="AH126" s="39" t="s">
        <v>3932</v>
      </c>
    </row>
    <row r="127" spans="2:34" ht="49.9" customHeight="1">
      <c r="B127" s="4"/>
      <c r="C127" s="32"/>
      <c r="D127" s="32"/>
      <c r="E127" s="473"/>
      <c r="F127" s="31" t="s">
        <v>3684</v>
      </c>
      <c r="G127" s="125" t="s">
        <v>2209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Concrete Protective Coating (U/G)</v>
      </c>
      <c r="L127" s="126" t="str">
        <f>VLOOKUP($G127,'WM-AR'!$A$7:$AK$1630,8,FALSE)</f>
        <v>Memebrane Protection Board</v>
      </c>
      <c r="M127" s="126" t="str">
        <f>VLOOKUP($G127,'WM-AR'!$A$7:$AK$1630,10,FALSE)</f>
        <v>Bitumen Impregnated Fiberboard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 t="str">
        <f>VLOOKUP($G127,'WM-AR'!$A$7:$AK$1630,26,FALSE)</f>
        <v>THK=(  )mm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4012</v>
      </c>
      <c r="AE127" s="181" t="s">
        <v>3931</v>
      </c>
      <c r="AF127" s="180">
        <v>92.007999999999996</v>
      </c>
      <c r="AG127" s="180" t="s">
        <v>3910</v>
      </c>
      <c r="AH127" s="39" t="s">
        <v>3932</v>
      </c>
    </row>
    <row r="128" spans="2:34" ht="49.9" customHeight="1">
      <c r="B128" s="4"/>
      <c r="C128" s="12"/>
      <c r="D128" s="12"/>
      <c r="E128" s="471" t="s">
        <v>5081</v>
      </c>
      <c r="F128" s="31" t="s">
        <v>3905</v>
      </c>
      <c r="G128" s="125" t="s">
        <v>1078</v>
      </c>
      <c r="H128" s="126"/>
      <c r="I128" s="126" t="str">
        <f>VLOOKUP($G128,'WM-AR'!$A$7:$AK$1630,34,FALSE)</f>
        <v>M3</v>
      </c>
      <c r="J128" s="126" t="str">
        <f>VLOOKUP($G128,'WM-AR'!$A$7:$AK$1630,4,FALSE)</f>
        <v>Earth Work</v>
      </c>
      <c r="K128" s="126" t="str">
        <f>VLOOKUP($G128,'WM-AR'!$A$7:$AK$1630,6,FALSE)</f>
        <v>-</v>
      </c>
      <c r="L128" s="126" t="str">
        <f>VLOOKUP($G128,'WM-AR'!$A$7:$AK$1630,8,FALSE)</f>
        <v>Excavation</v>
      </c>
      <c r="M128" s="126" t="str">
        <f>VLOOKUP($G128,'WM-AR'!$A$7:$AK$1630,10,FALSE)</f>
        <v>Soil, Mech.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 t="str">
        <f>VLOOKUP($G128,'WM-AR'!$A$7:$AK$1630,22,FALSE)</f>
        <v>2.0M &lt; D ≤ 4.0M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3844</v>
      </c>
      <c r="AE128" s="179" t="s">
        <v>4984</v>
      </c>
      <c r="AF128" s="180">
        <v>227.084</v>
      </c>
      <c r="AG128" s="180" t="s">
        <v>3834</v>
      </c>
      <c r="AH128" s="33" t="s">
        <v>4985</v>
      </c>
    </row>
    <row r="129" spans="2:34" ht="49.9" customHeight="1">
      <c r="B129" s="4"/>
      <c r="C129" s="12"/>
      <c r="D129" s="12"/>
      <c r="E129" s="472"/>
      <c r="F129" s="31" t="s">
        <v>3906</v>
      </c>
      <c r="G129" s="125" t="s">
        <v>1086</v>
      </c>
      <c r="H129" s="126"/>
      <c r="I129" s="126" t="str">
        <f>VLOOKUP($G129,'WM-AR'!$A$7:$AK$1630,34,FALSE)</f>
        <v>M3</v>
      </c>
      <c r="J129" s="126" t="str">
        <f>VLOOKUP($G129,'WM-AR'!$A$7:$AK$1630,4,FALSE)</f>
        <v>Earth Work</v>
      </c>
      <c r="K129" s="126" t="str">
        <f>VLOOKUP($G129,'WM-AR'!$A$7:$AK$1630,6,FALSE)</f>
        <v>-</v>
      </c>
      <c r="L129" s="126" t="str">
        <f>VLOOKUP($G129,'WM-AR'!$A$7:$AK$1630,8,FALSE)</f>
        <v>Backfill</v>
      </c>
      <c r="M129" s="126" t="str">
        <f>VLOOKUP($G129,'WM-AR'!$A$7:$AK$1630,10,FALSE)</f>
        <v>Re-use, Soil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>
        <f>VLOOKUP($G129,'WM-AR'!$A$7:$AK$1630,26,FALSE)</f>
        <v>0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 t="str">
        <f>VLOOKUP($G129,'WM-AR'!$A$7:$AK$1630,30,FALSE)</f>
        <v>Compaction=(  )%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3845</v>
      </c>
      <c r="AE129" s="179" t="s">
        <v>5408</v>
      </c>
      <c r="AF129" s="180">
        <v>186.21</v>
      </c>
      <c r="AG129" s="180" t="s">
        <v>3834</v>
      </c>
      <c r="AH129" s="33" t="s">
        <v>4985</v>
      </c>
    </row>
    <row r="130" spans="2:34" ht="49.9" customHeight="1">
      <c r="B130" s="4"/>
      <c r="C130" s="12"/>
      <c r="D130" s="12"/>
      <c r="E130" s="473"/>
      <c r="F130" s="31" t="s">
        <v>3907</v>
      </c>
      <c r="G130" s="125" t="s">
        <v>1090</v>
      </c>
      <c r="H130" s="126"/>
      <c r="I130" s="126" t="str">
        <f>VLOOKUP($G130,'WM-AR'!$A$7:$AK$1630,34,FALSE)</f>
        <v>M3</v>
      </c>
      <c r="J130" s="126" t="str">
        <f>VLOOKUP($G130,'WM-AR'!$A$7:$AK$1630,4,FALSE)</f>
        <v>Earth Work</v>
      </c>
      <c r="K130" s="126" t="str">
        <f>VLOOKUP($G130,'WM-AR'!$A$7:$AK$1630,6,FALSE)</f>
        <v>-</v>
      </c>
      <c r="L130" s="126" t="str">
        <f>VLOOKUP($G130,'WM-AR'!$A$7:$AK$1630,8,FALSE)</f>
        <v>Disposal</v>
      </c>
      <c r="M130" s="126" t="str">
        <f>VLOOKUP($G130,'WM-AR'!$A$7:$AK$1630,10,FALSE)</f>
        <v>Soil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 t="str">
        <f>VLOOKUP($G130,'WM-AR'!$A$7:$AK$1630,28,FALSE)</f>
        <v>Disposal Distance=Appx. (  )km from Site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3846</v>
      </c>
      <c r="AE130" s="179" t="s">
        <v>5409</v>
      </c>
      <c r="AF130" s="180">
        <v>40.874000000000002</v>
      </c>
      <c r="AG130" s="180" t="s">
        <v>3834</v>
      </c>
      <c r="AH130" s="33" t="s">
        <v>4985</v>
      </c>
    </row>
    <row r="131" spans="2:34" ht="34.9" customHeight="1">
      <c r="B131" s="4"/>
      <c r="C131" s="7"/>
      <c r="D131" s="8"/>
      <c r="E131" s="8"/>
      <c r="F131" s="173" t="s">
        <v>3930</v>
      </c>
      <c r="G131" s="9"/>
      <c r="H131" s="14"/>
      <c r="I131" s="14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14"/>
      <c r="AD131" s="5"/>
      <c r="AE131" s="156"/>
      <c r="AF131" s="156"/>
      <c r="AG131" s="156"/>
      <c r="AH131" s="10"/>
    </row>
    <row r="132" spans="2:34" ht="34.9" customHeight="1">
      <c r="B132" s="335"/>
      <c r="C132" s="336" t="s">
        <v>3730</v>
      </c>
      <c r="D132" s="334" t="s">
        <v>5005</v>
      </c>
      <c r="E132" s="180" t="s">
        <v>5080</v>
      </c>
      <c r="F132" s="123" t="s">
        <v>5391</v>
      </c>
      <c r="G132" s="45"/>
      <c r="H132" s="45"/>
      <c r="I132" s="45"/>
      <c r="J132" s="45"/>
      <c r="K132" s="45"/>
      <c r="L132" s="46"/>
      <c r="M132" s="58"/>
      <c r="N132" s="59"/>
      <c r="O132" s="59"/>
      <c r="P132" s="59"/>
      <c r="Q132" s="59"/>
      <c r="R132" s="59"/>
      <c r="S132" s="59"/>
      <c r="T132" s="60"/>
      <c r="U132" s="14"/>
      <c r="V132" s="14"/>
      <c r="W132" s="14"/>
      <c r="X132" s="14"/>
      <c r="Y132" s="14"/>
      <c r="Z132" s="14"/>
      <c r="AA132" s="14"/>
      <c r="AB132" s="14"/>
      <c r="AC132" s="14"/>
      <c r="AD132" s="124" t="s">
        <v>3732</v>
      </c>
      <c r="AE132" s="154"/>
      <c r="AF132" s="154"/>
      <c r="AG132" s="154"/>
      <c r="AH132" s="11"/>
    </row>
    <row r="133" spans="2:34" ht="49.9" customHeight="1">
      <c r="B133" s="5"/>
      <c r="C133" s="85"/>
      <c r="D133" s="85"/>
      <c r="E133" s="471" t="s">
        <v>5083</v>
      </c>
      <c r="F133" s="31" t="s">
        <v>3847</v>
      </c>
      <c r="G133" s="125" t="s">
        <v>5492</v>
      </c>
      <c r="H133" s="126"/>
      <c r="I133" s="126" t="str">
        <f>VLOOKUP($G133,'WM-AR'!$A$7:$AK$1630,34,FALSE)</f>
        <v>M3</v>
      </c>
      <c r="J133" s="126" t="str">
        <f>VLOOKUP($G133,'WM-AR'!$A$7:$AK$1630,4,FALSE)</f>
        <v>Concrete Work</v>
      </c>
      <c r="K133" s="126" t="str">
        <f>VLOOKUP($G133,'WM-AR'!$A$7:$AK$1630,6,FALSE)</f>
        <v>Substructure Work</v>
      </c>
      <c r="L133" s="126" t="str">
        <f>VLOOKUP($G133,'WM-AR'!$A$7:$AK$1630,8,FALSE)</f>
        <v>Structural Concrete</v>
      </c>
      <c r="M133" s="126">
        <f>VLOOKUP($G133,'WM-AR'!$A$7:$AK$1630,10,FALSE)</f>
        <v>0</v>
      </c>
      <c r="N133" s="126" t="str">
        <f>VLOOKUP($G133,'WM-AR'!$A$7:$AK$1630,12,FALSE)</f>
        <v>Cement Type-5</v>
      </c>
      <c r="O133" s="126" t="str">
        <f>VLOOKUP($G133,'WM-AR'!$A$7:$AK$1630,14,FALSE)</f>
        <v>20MPa &lt; F'c (Cylinder Strength) ≤ 25MPa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3723</v>
      </c>
      <c r="AE133" s="179" t="s">
        <v>3897</v>
      </c>
      <c r="AF133" s="182">
        <v>63.293999999999997</v>
      </c>
      <c r="AG133" s="182" t="s">
        <v>3834</v>
      </c>
      <c r="AH133" s="33"/>
    </row>
    <row r="134" spans="2:34" ht="49.9" customHeight="1">
      <c r="B134" s="4"/>
      <c r="C134" s="32"/>
      <c r="D134" s="32"/>
      <c r="E134" s="472"/>
      <c r="F134" s="31" t="s">
        <v>3848</v>
      </c>
      <c r="G134" s="125" t="s">
        <v>1228</v>
      </c>
      <c r="H134" s="126"/>
      <c r="I134" s="126" t="str">
        <f>VLOOKUP($G134,'WM-AR'!$A$7:$AK$1630,34,FALSE)</f>
        <v>TON</v>
      </c>
      <c r="J134" s="126" t="str">
        <f>VLOOKUP($G134,'WM-AR'!$A$7:$AK$1630,4,FALSE)</f>
        <v>Concrete Work</v>
      </c>
      <c r="K134" s="126" t="str">
        <f>VLOOKUP($G134,'WM-AR'!$A$7:$AK$1630,6,FALSE)</f>
        <v>Substructure Work</v>
      </c>
      <c r="L134" s="126" t="str">
        <f>VLOOKUP($G134,'WM-AR'!$A$7:$AK$1630,8,FALSE)</f>
        <v>Rebar Work</v>
      </c>
      <c r="M134" s="126" t="str">
        <f>VLOOKUP($G134,'WM-AR'!$A$7:$AK$1630,10,FALSE)</f>
        <v>Deformed Bar (Non-Coat.)</v>
      </c>
      <c r="N134" s="126">
        <f>VLOOKUP($G134,'WM-AR'!$A$7:$AK$1630,12,FALSE)</f>
        <v>0</v>
      </c>
      <c r="O134" s="126" t="str">
        <f>VLOOKUP($G134,'WM-AR'!$A$7:$AK$1630,14,FALSE)</f>
        <v>400MPa&lt;Fy≤470MPa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3724</v>
      </c>
      <c r="AE134" s="181" t="s">
        <v>3929</v>
      </c>
      <c r="AF134" s="180">
        <v>7.5960000000000001</v>
      </c>
      <c r="AG134" s="180" t="s">
        <v>3840</v>
      </c>
      <c r="AH134" s="39" t="s">
        <v>3922</v>
      </c>
    </row>
    <row r="135" spans="2:34" ht="49.9" customHeight="1">
      <c r="B135" s="4"/>
      <c r="C135" s="32"/>
      <c r="D135" s="32"/>
      <c r="E135" s="473"/>
      <c r="F135" s="31" t="s">
        <v>3632</v>
      </c>
      <c r="G135" s="125" t="s">
        <v>1221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Substructure Work</v>
      </c>
      <c r="L135" s="126" t="str">
        <f>VLOOKUP($G135,'WM-AR'!$A$7:$AK$1630,8,FALSE)</f>
        <v>Form Work (3 times in use)</v>
      </c>
      <c r="M135" s="126" t="str">
        <f>VLOOKUP($G135,'WM-AR'!$A$7:$AK$1630,10,FALSE)</f>
        <v>Flat Form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 t="str">
        <f>VLOOKUP($G135,'WM-AR'!$A$7:$AK$1630,20,FALSE)</f>
        <v>Dressed Lumber, Plywood or Steel Form(Wood Planks are not Allowed) incl. Chamfer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>
        <f>VLOOKUP($G135,'WM-AR'!$A$7:$AK$1630,26,FALSE)</f>
        <v>0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</v>
      </c>
      <c r="AE135" s="181" t="s">
        <v>3925</v>
      </c>
      <c r="AF135" s="180">
        <v>51.567999999999998</v>
      </c>
      <c r="AG135" s="180" t="s">
        <v>3835</v>
      </c>
      <c r="AH135" s="39"/>
    </row>
    <row r="136" spans="2:34" ht="49.9" customHeight="1">
      <c r="B136" s="4"/>
      <c r="C136" s="32"/>
      <c r="D136" s="32"/>
      <c r="E136" s="471" t="s">
        <v>5082</v>
      </c>
      <c r="F136" s="31" t="s">
        <v>3681</v>
      </c>
      <c r="G136" s="125" t="s">
        <v>2202</v>
      </c>
      <c r="H136" s="126"/>
      <c r="I136" s="126" t="str">
        <f>VLOOKUP($G136,'WM-AR'!$A$7:$AK$1630,34,FALSE)</f>
        <v>M2</v>
      </c>
      <c r="J136" s="126" t="str">
        <f>VLOOKUP($G136,'WM-AR'!$A$7:$AK$1630,4,FALSE)</f>
        <v>Concrete Work</v>
      </c>
      <c r="K136" s="126" t="str">
        <f>VLOOKUP($G136,'WM-AR'!$A$7:$AK$1630,6,FALSE)</f>
        <v>Concrete Protective Coating (U/G)</v>
      </c>
      <c r="L136" s="126" t="str">
        <f>VLOOKUP($G136,'WM-AR'!$A$7:$AK$1630,8,FALSE)</f>
        <v>Bitumen/Bituminous/Asphalt Coating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3919</v>
      </c>
      <c r="AE136" s="444" t="s">
        <v>5777</v>
      </c>
      <c r="AF136" s="180">
        <v>166.244</v>
      </c>
      <c r="AG136" s="180" t="s">
        <v>3835</v>
      </c>
      <c r="AH136" s="39" t="s">
        <v>3932</v>
      </c>
    </row>
    <row r="137" spans="2:34" ht="49.9" customHeight="1">
      <c r="B137" s="4"/>
      <c r="C137" s="32"/>
      <c r="D137" s="32"/>
      <c r="E137" s="472"/>
      <c r="F137" s="31" t="s">
        <v>3682</v>
      </c>
      <c r="G137" s="125" t="s">
        <v>2206</v>
      </c>
      <c r="H137" s="126"/>
      <c r="I137" s="126" t="str">
        <f>VLOOKUP($G137,'WM-AR'!$A$7:$AK$1630,34,FALSE)</f>
        <v>M2</v>
      </c>
      <c r="J137" s="126" t="str">
        <f>VLOOKUP($G137,'WM-AR'!$A$7:$AK$1630,4,FALSE)</f>
        <v>Concrete Work</v>
      </c>
      <c r="K137" s="126" t="str">
        <f>VLOOKUP($G137,'WM-AR'!$A$7:$AK$1630,6,FALSE)</f>
        <v>Concrete Protective Coating (U/G)</v>
      </c>
      <c r="L137" s="126" t="str">
        <f>VLOOKUP($G137,'WM-AR'!$A$7:$AK$1630,8,FALSE)</f>
        <v>Sheet Membrane</v>
      </c>
      <c r="M137" s="126" t="str">
        <f>VLOOKUP($G137,'WM-AR'!$A$7:$AK$1630,10,FALSE)</f>
        <v>Adhesive Rubber Sheet or Bitumen Polyethylene Laminated Waterproofing Membrane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 t="str">
        <f>VLOOKUP($G137,'WM-AR'!$A$7:$AK$1630,26,FALSE)</f>
        <v>THK=(  )mm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4013</v>
      </c>
      <c r="AE137" s="181" t="s">
        <v>3926</v>
      </c>
      <c r="AF137" s="180">
        <v>109.108</v>
      </c>
      <c r="AG137" s="180" t="s">
        <v>3835</v>
      </c>
      <c r="AH137" s="39" t="s">
        <v>3932</v>
      </c>
    </row>
    <row r="138" spans="2:34" ht="49.9" customHeight="1">
      <c r="B138" s="4"/>
      <c r="C138" s="32"/>
      <c r="D138" s="32"/>
      <c r="E138" s="473"/>
      <c r="F138" s="31" t="s">
        <v>3684</v>
      </c>
      <c r="G138" s="125" t="s">
        <v>2209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Concrete Protective Coating (U/G)</v>
      </c>
      <c r="L138" s="126" t="str">
        <f>VLOOKUP($G138,'WM-AR'!$A$7:$AK$1630,8,FALSE)</f>
        <v>Memebrane Protection Board</v>
      </c>
      <c r="M138" s="126" t="str">
        <f>VLOOKUP($G138,'WM-AR'!$A$7:$AK$1630,10,FALSE)</f>
        <v>Bitumen Impregnated Fiberboard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 t="str">
        <f>VLOOKUP($G138,'WM-AR'!$A$7:$AK$1630,26,FALSE)</f>
        <v>THK=(  )mm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4012</v>
      </c>
      <c r="AE138" s="181" t="s">
        <v>3926</v>
      </c>
      <c r="AF138" s="180">
        <v>109.108</v>
      </c>
      <c r="AG138" s="180" t="s">
        <v>3835</v>
      </c>
      <c r="AH138" s="39" t="s">
        <v>3932</v>
      </c>
    </row>
    <row r="139" spans="2:34" ht="49.9" customHeight="1">
      <c r="B139" s="4"/>
      <c r="C139" s="12"/>
      <c r="D139" s="12"/>
      <c r="E139" s="471" t="s">
        <v>5081</v>
      </c>
      <c r="F139" s="31" t="s">
        <v>3905</v>
      </c>
      <c r="G139" s="125" t="s">
        <v>1078</v>
      </c>
      <c r="H139" s="126"/>
      <c r="I139" s="126" t="str">
        <f>VLOOKUP($G139,'WM-AR'!$A$7:$AK$1630,34,FALSE)</f>
        <v>M3</v>
      </c>
      <c r="J139" s="126" t="str">
        <f>VLOOKUP($G139,'WM-AR'!$A$7:$AK$1630,4,FALSE)</f>
        <v>Earth Work</v>
      </c>
      <c r="K139" s="126" t="str">
        <f>VLOOKUP($G139,'WM-AR'!$A$7:$AK$1630,6,FALSE)</f>
        <v>-</v>
      </c>
      <c r="L139" s="126" t="str">
        <f>VLOOKUP($G139,'WM-AR'!$A$7:$AK$1630,8,FALSE)</f>
        <v>Excavation</v>
      </c>
      <c r="M139" s="126" t="str">
        <f>VLOOKUP($G139,'WM-AR'!$A$7:$AK$1630,10,FALSE)</f>
        <v>Soil, Mech.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 t="str">
        <f>VLOOKUP($G139,'WM-AR'!$A$7:$AK$1630,22,FALSE)</f>
        <v>2.0M &lt; D ≤ 4.0M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3844</v>
      </c>
      <c r="AE139" s="179" t="s">
        <v>4984</v>
      </c>
      <c r="AF139" s="180">
        <v>277.77199999999999</v>
      </c>
      <c r="AG139" s="180" t="s">
        <v>3834</v>
      </c>
      <c r="AH139" s="33" t="s">
        <v>4985</v>
      </c>
    </row>
    <row r="140" spans="2:34" ht="49.9" customHeight="1">
      <c r="B140" s="4"/>
      <c r="C140" s="12"/>
      <c r="D140" s="12"/>
      <c r="E140" s="472"/>
      <c r="F140" s="31" t="s">
        <v>3906</v>
      </c>
      <c r="G140" s="125" t="s">
        <v>1086</v>
      </c>
      <c r="H140" s="126"/>
      <c r="I140" s="126" t="str">
        <f>VLOOKUP($G140,'WM-AR'!$A$7:$AK$1630,34,FALSE)</f>
        <v>M3</v>
      </c>
      <c r="J140" s="126" t="str">
        <f>VLOOKUP($G140,'WM-AR'!$A$7:$AK$1630,4,FALSE)</f>
        <v>Earth Work</v>
      </c>
      <c r="K140" s="126" t="str">
        <f>VLOOKUP($G140,'WM-AR'!$A$7:$AK$1630,6,FALSE)</f>
        <v>-</v>
      </c>
      <c r="L140" s="126" t="str">
        <f>VLOOKUP($G140,'WM-AR'!$A$7:$AK$1630,8,FALSE)</f>
        <v>Backfill</v>
      </c>
      <c r="M140" s="126" t="str">
        <f>VLOOKUP($G140,'WM-AR'!$A$7:$AK$1630,10,FALSE)</f>
        <v>Re-use, Soil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 t="str">
        <f>VLOOKUP($G140,'WM-AR'!$A$7:$AK$1630,30,FALSE)</f>
        <v>Compaction=(  )%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3845</v>
      </c>
      <c r="AE140" s="179" t="s">
        <v>5408</v>
      </c>
      <c r="AF140" s="180">
        <v>227.774</v>
      </c>
      <c r="AG140" s="180" t="s">
        <v>3834</v>
      </c>
      <c r="AH140" s="33" t="s">
        <v>4985</v>
      </c>
    </row>
    <row r="141" spans="2:34" ht="49.9" customHeight="1">
      <c r="B141" s="4"/>
      <c r="C141" s="12"/>
      <c r="D141" s="12"/>
      <c r="E141" s="473"/>
      <c r="F141" s="31" t="s">
        <v>3907</v>
      </c>
      <c r="G141" s="125" t="s">
        <v>1090</v>
      </c>
      <c r="H141" s="126"/>
      <c r="I141" s="126" t="str">
        <f>VLOOKUP($G141,'WM-AR'!$A$7:$AK$1630,34,FALSE)</f>
        <v>M3</v>
      </c>
      <c r="J141" s="126" t="str">
        <f>VLOOKUP($G141,'WM-AR'!$A$7:$AK$1630,4,FALSE)</f>
        <v>Earth Work</v>
      </c>
      <c r="K141" s="126" t="str">
        <f>VLOOKUP($G141,'WM-AR'!$A$7:$AK$1630,6,FALSE)</f>
        <v>-</v>
      </c>
      <c r="L141" s="126" t="str">
        <f>VLOOKUP($G141,'WM-AR'!$A$7:$AK$1630,8,FALSE)</f>
        <v>Disposal</v>
      </c>
      <c r="M141" s="126" t="str">
        <f>VLOOKUP($G141,'WM-AR'!$A$7:$AK$1630,10,FALSE)</f>
        <v>Soil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 t="str">
        <f>VLOOKUP($G141,'WM-AR'!$A$7:$AK$1630,28,FALSE)</f>
        <v>Disposal Distance=Appx. (  )km from Site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3846</v>
      </c>
      <c r="AE141" s="179" t="s">
        <v>5409</v>
      </c>
      <c r="AF141" s="180">
        <v>49.997999999999998</v>
      </c>
      <c r="AG141" s="180" t="s">
        <v>3834</v>
      </c>
      <c r="AH141" s="33" t="s">
        <v>4985</v>
      </c>
    </row>
    <row r="142" spans="2:34" ht="34.9" customHeight="1">
      <c r="B142" s="4"/>
      <c r="C142" s="7"/>
      <c r="D142" s="8"/>
      <c r="E142" s="8"/>
      <c r="F142" s="173" t="s">
        <v>3930</v>
      </c>
      <c r="G142" s="9"/>
      <c r="H142" s="14"/>
      <c r="I142" s="14"/>
      <c r="J142" s="14"/>
      <c r="K142" s="14"/>
      <c r="L142" s="14"/>
      <c r="M142" s="14"/>
      <c r="N142" s="14"/>
      <c r="O142" s="14"/>
      <c r="P142" s="14"/>
      <c r="Q142" s="14"/>
      <c r="R142" s="14"/>
      <c r="S142" s="14"/>
      <c r="T142" s="14"/>
      <c r="U142" s="14"/>
      <c r="V142" s="14"/>
      <c r="W142" s="14"/>
      <c r="X142" s="14"/>
      <c r="Y142" s="14"/>
      <c r="Z142" s="14"/>
      <c r="AA142" s="14"/>
      <c r="AB142" s="14"/>
      <c r="AC142" s="14"/>
      <c r="AD142" s="5"/>
      <c r="AE142" s="156"/>
      <c r="AF142" s="156"/>
      <c r="AG142" s="156"/>
      <c r="AH142" s="10"/>
    </row>
    <row r="143" spans="2:34" ht="34.9" customHeight="1">
      <c r="B143" s="335"/>
      <c r="C143" s="336" t="s">
        <v>3730</v>
      </c>
      <c r="D143" s="334" t="s">
        <v>5005</v>
      </c>
      <c r="E143" s="180" t="s">
        <v>4996</v>
      </c>
      <c r="F143" s="123" t="s">
        <v>5392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3732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471" t="s">
        <v>5083</v>
      </c>
      <c r="F144" s="31" t="s">
        <v>5491</v>
      </c>
      <c r="G144" s="125" t="s">
        <v>5492</v>
      </c>
      <c r="H144" s="126"/>
      <c r="I144" s="126" t="str">
        <f>VLOOKUP($G144,'WM-AR'!$A$7:$AK$1630,34,FALSE)</f>
        <v>M3</v>
      </c>
      <c r="J144" s="126" t="str">
        <f>VLOOKUP($G144,'WM-AR'!$A$7:$AK$1630,4,FALSE)</f>
        <v>Concrete Work</v>
      </c>
      <c r="K144" s="126" t="str">
        <f>VLOOKUP($G144,'WM-AR'!$A$7:$AK$1630,6,FALSE)</f>
        <v>Substructure Work</v>
      </c>
      <c r="L144" s="126" t="str">
        <f>VLOOKUP($G144,'WM-AR'!$A$7:$AK$1630,8,FALSE)</f>
        <v>Structural Concrete</v>
      </c>
      <c r="M144" s="126">
        <f>VLOOKUP($G144,'WM-AR'!$A$7:$AK$1630,10,FALSE)</f>
        <v>0</v>
      </c>
      <c r="N144" s="126" t="str">
        <f>VLOOKUP($G144,'WM-AR'!$A$7:$AK$1630,12,FALSE)</f>
        <v>Cement Type-5</v>
      </c>
      <c r="O144" s="126" t="str">
        <f>VLOOKUP($G144,'WM-AR'!$A$7:$AK$1630,14,FALSE)</f>
        <v>20MPa &lt; F'c (Cylinder Strength) ≤ 25MPa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3723</v>
      </c>
      <c r="AE144" s="179" t="s">
        <v>3897</v>
      </c>
      <c r="AF144" s="182">
        <v>105.6</v>
      </c>
      <c r="AG144" s="182" t="s">
        <v>3834</v>
      </c>
      <c r="AH144" s="33"/>
    </row>
    <row r="145" spans="2:34" ht="49.9" customHeight="1">
      <c r="B145" s="4"/>
      <c r="C145" s="32"/>
      <c r="D145" s="32"/>
      <c r="E145" s="472"/>
      <c r="F145" s="31" t="s">
        <v>5494</v>
      </c>
      <c r="G145" s="125" t="s">
        <v>5493</v>
      </c>
      <c r="H145" s="126"/>
      <c r="I145" s="126" t="str">
        <f>VLOOKUP($G145,'WM-AR'!$A$7:$AK$1630,34,FALSE)</f>
        <v>TON</v>
      </c>
      <c r="J145" s="126" t="str">
        <f>VLOOKUP($G145,'WM-AR'!$A$7:$AK$1630,4,FALSE)</f>
        <v>Concrete Work</v>
      </c>
      <c r="K145" s="126" t="str">
        <f>VLOOKUP($G145,'WM-AR'!$A$7:$AK$1630,6,FALSE)</f>
        <v>Substructure Work</v>
      </c>
      <c r="L145" s="126" t="str">
        <f>VLOOKUP($G145,'WM-AR'!$A$7:$AK$1630,8,FALSE)</f>
        <v>Rebar Work</v>
      </c>
      <c r="M145" s="126" t="str">
        <f>VLOOKUP($G145,'WM-AR'!$A$7:$AK$1630,10,FALSE)</f>
        <v>Deformed Bar (Non-Coat.)</v>
      </c>
      <c r="N145" s="126">
        <f>VLOOKUP($G145,'WM-AR'!$A$7:$AK$1630,12,FALSE)</f>
        <v>0</v>
      </c>
      <c r="O145" s="126" t="str">
        <f>VLOOKUP($G145,'WM-AR'!$A$7:$AK$1630,14,FALSE)</f>
        <v>400MPa&lt;Fy≤470MPa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3724</v>
      </c>
      <c r="AE145" s="181" t="s">
        <v>3929</v>
      </c>
      <c r="AF145" s="180">
        <v>12.672000000000001</v>
      </c>
      <c r="AG145" s="180" t="s">
        <v>3840</v>
      </c>
      <c r="AH145" s="39" t="s">
        <v>3922</v>
      </c>
    </row>
    <row r="146" spans="2:34" ht="49.9" customHeight="1">
      <c r="B146" s="4"/>
      <c r="C146" s="32"/>
      <c r="D146" s="32"/>
      <c r="E146" s="473"/>
      <c r="F146" s="31" t="s">
        <v>5509</v>
      </c>
      <c r="G146" s="125" t="s">
        <v>5502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Substructure Work</v>
      </c>
      <c r="L146" s="126" t="str">
        <f>VLOOKUP($G146,'WM-AR'!$A$7:$AK$1630,8,FALSE)</f>
        <v>Form Work (3 times in use)</v>
      </c>
      <c r="M146" s="126" t="str">
        <f>VLOOKUP($G146,'WM-AR'!$A$7:$AK$1630,10,FALSE)</f>
        <v>Flat Form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 t="str">
        <f>VLOOKUP($G146,'WM-AR'!$A$7:$AK$1630,20,FALSE)</f>
        <v>Dressed Lumber, Plywood or Steel Form(Wood Planks are not Allowed) incl. Chamfer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</v>
      </c>
      <c r="AE146" s="181" t="s">
        <v>3925</v>
      </c>
      <c r="AF146" s="180">
        <v>105.6</v>
      </c>
      <c r="AG146" s="180" t="s">
        <v>3835</v>
      </c>
      <c r="AH146" s="39"/>
    </row>
    <row r="147" spans="2:34" ht="49.9" customHeight="1">
      <c r="B147" s="4"/>
      <c r="C147" s="32"/>
      <c r="D147" s="32"/>
      <c r="E147" s="471" t="s">
        <v>5082</v>
      </c>
      <c r="F147" s="31" t="s">
        <v>5510</v>
      </c>
      <c r="G147" s="125" t="s">
        <v>5503</v>
      </c>
      <c r="H147" s="126"/>
      <c r="I147" s="126" t="str">
        <f>VLOOKUP($G147,'WM-AR'!$A$7:$AK$1630,34,FALSE)</f>
        <v>M2</v>
      </c>
      <c r="J147" s="126" t="str">
        <f>VLOOKUP($G147,'WM-AR'!$A$7:$AK$1630,4,FALSE)</f>
        <v>Concrete Work</v>
      </c>
      <c r="K147" s="126" t="str">
        <f>VLOOKUP($G147,'WM-AR'!$A$7:$AK$1630,6,FALSE)</f>
        <v>Concrete Protective Coating (U/G)</v>
      </c>
      <c r="L147" s="126" t="str">
        <f>VLOOKUP($G147,'WM-AR'!$A$7:$AK$1630,8,FALSE)</f>
        <v>Bitumen/Bituminous/Asphalt Coating</v>
      </c>
      <c r="M147" s="126">
        <f>VLOOKUP($G147,'WM-AR'!$A$7:$AK$1630,10,FALSE)</f>
        <v>0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3919</v>
      </c>
      <c r="AE147" s="444" t="s">
        <v>5777</v>
      </c>
      <c r="AF147" s="180">
        <v>296.38799999999998</v>
      </c>
      <c r="AG147" s="180" t="s">
        <v>3835</v>
      </c>
      <c r="AH147" s="39" t="s">
        <v>3932</v>
      </c>
    </row>
    <row r="148" spans="2:34" ht="49.9" customHeight="1">
      <c r="B148" s="4"/>
      <c r="C148" s="32"/>
      <c r="D148" s="32"/>
      <c r="E148" s="472"/>
      <c r="F148" s="31" t="s">
        <v>5511</v>
      </c>
      <c r="G148" s="125" t="s">
        <v>5504</v>
      </c>
      <c r="H148" s="126"/>
      <c r="I148" s="126" t="str">
        <f>VLOOKUP($G148,'WM-AR'!$A$7:$AK$1630,34,FALSE)</f>
        <v>M2</v>
      </c>
      <c r="J148" s="126" t="str">
        <f>VLOOKUP($G148,'WM-AR'!$A$7:$AK$1630,4,FALSE)</f>
        <v>Concrete Work</v>
      </c>
      <c r="K148" s="126" t="str">
        <f>VLOOKUP($G148,'WM-AR'!$A$7:$AK$1630,6,FALSE)</f>
        <v>Concrete Protective Coating (U/G)</v>
      </c>
      <c r="L148" s="126" t="str">
        <f>VLOOKUP($G148,'WM-AR'!$A$7:$AK$1630,8,FALSE)</f>
        <v>Sheet Membrane</v>
      </c>
      <c r="M148" s="126" t="str">
        <f>VLOOKUP($G148,'WM-AR'!$A$7:$AK$1630,10,FALSE)</f>
        <v>Adhesive Rubber Sheet or Bitumen Polyethylene Laminated Waterproofing Membrane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 t="str">
        <f>VLOOKUP($G148,'WM-AR'!$A$7:$AK$1630,26,FALSE)</f>
        <v>THK=(  )mm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4013</v>
      </c>
      <c r="AE148" s="181" t="s">
        <v>3926</v>
      </c>
      <c r="AF148" s="180">
        <v>201.6</v>
      </c>
      <c r="AG148" s="180" t="s">
        <v>3835</v>
      </c>
      <c r="AH148" s="39" t="s">
        <v>3932</v>
      </c>
    </row>
    <row r="149" spans="2:34" ht="49.9" customHeight="1">
      <c r="B149" s="4"/>
      <c r="C149" s="32"/>
      <c r="D149" s="32"/>
      <c r="E149" s="473"/>
      <c r="F149" s="31" t="s">
        <v>5512</v>
      </c>
      <c r="G149" s="125" t="s">
        <v>5505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Concrete Protective Coating (U/G)</v>
      </c>
      <c r="L149" s="126" t="str">
        <f>VLOOKUP($G149,'WM-AR'!$A$7:$AK$1630,8,FALSE)</f>
        <v>Memebrane Protection Board</v>
      </c>
      <c r="M149" s="126" t="str">
        <f>VLOOKUP($G149,'WM-AR'!$A$7:$AK$1630,10,FALSE)</f>
        <v>Bitumen Impregnated Fiberboard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 t="str">
        <f>VLOOKUP($G149,'WM-AR'!$A$7:$AK$1630,26,FALSE)</f>
        <v>THK=(  )mm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4012</v>
      </c>
      <c r="AE149" s="181" t="s">
        <v>3926</v>
      </c>
      <c r="AF149" s="180">
        <v>201.6</v>
      </c>
      <c r="AG149" s="180" t="s">
        <v>3835</v>
      </c>
      <c r="AH149" s="39" t="s">
        <v>3932</v>
      </c>
    </row>
    <row r="150" spans="2:34" ht="49.9" customHeight="1">
      <c r="B150" s="4"/>
      <c r="C150" s="12"/>
      <c r="D150" s="12"/>
      <c r="E150" s="471" t="s">
        <v>5081</v>
      </c>
      <c r="F150" s="31" t="s">
        <v>5513</v>
      </c>
      <c r="G150" s="125" t="s">
        <v>5506</v>
      </c>
      <c r="H150" s="126"/>
      <c r="I150" s="126" t="str">
        <f>VLOOKUP($G150,'WM-AR'!$A$7:$AK$1630,34,FALSE)</f>
        <v>M3</v>
      </c>
      <c r="J150" s="126" t="str">
        <f>VLOOKUP($G150,'WM-AR'!$A$7:$AK$1630,4,FALSE)</f>
        <v>Earth Work</v>
      </c>
      <c r="K150" s="126" t="str">
        <f>VLOOKUP($G150,'WM-AR'!$A$7:$AK$1630,6,FALSE)</f>
        <v>-</v>
      </c>
      <c r="L150" s="126" t="str">
        <f>VLOOKUP($G150,'WM-AR'!$A$7:$AK$1630,8,FALSE)</f>
        <v>Excavation</v>
      </c>
      <c r="M150" s="126" t="str">
        <f>VLOOKUP($G150,'WM-AR'!$A$7:$AK$1630,10,FALSE)</f>
        <v>Soil, Mech.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 t="str">
        <f>VLOOKUP($G150,'WM-AR'!$A$7:$AK$1630,22,FALSE)</f>
        <v>2.0M &lt; D ≤ 4.0M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3844</v>
      </c>
      <c r="AE150" s="179" t="s">
        <v>4984</v>
      </c>
      <c r="AF150" s="180">
        <v>463.43400000000003</v>
      </c>
      <c r="AG150" s="180" t="s">
        <v>3834</v>
      </c>
      <c r="AH150" s="33" t="s">
        <v>4985</v>
      </c>
    </row>
    <row r="151" spans="2:34" ht="49.9" customHeight="1">
      <c r="B151" s="4"/>
      <c r="C151" s="12"/>
      <c r="D151" s="12"/>
      <c r="E151" s="472"/>
      <c r="F151" s="31" t="s">
        <v>5514</v>
      </c>
      <c r="G151" s="125" t="s">
        <v>5507</v>
      </c>
      <c r="H151" s="126"/>
      <c r="I151" s="126" t="str">
        <f>VLOOKUP($G151,'WM-AR'!$A$7:$AK$1630,34,FALSE)</f>
        <v>M3</v>
      </c>
      <c r="J151" s="126" t="str">
        <f>VLOOKUP($G151,'WM-AR'!$A$7:$AK$1630,4,FALSE)</f>
        <v>Earth Work</v>
      </c>
      <c r="K151" s="126" t="str">
        <f>VLOOKUP($G151,'WM-AR'!$A$7:$AK$1630,6,FALSE)</f>
        <v>-</v>
      </c>
      <c r="L151" s="126" t="str">
        <f>VLOOKUP($G151,'WM-AR'!$A$7:$AK$1630,8,FALSE)</f>
        <v>Backfill</v>
      </c>
      <c r="M151" s="126" t="str">
        <f>VLOOKUP($G151,'WM-AR'!$A$7:$AK$1630,10,FALSE)</f>
        <v>Re-use, Soil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 t="str">
        <f>VLOOKUP($G151,'WM-AR'!$A$7:$AK$1630,30,FALSE)</f>
        <v>Compaction=(  )%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3845</v>
      </c>
      <c r="AE151" s="179" t="s">
        <v>5408</v>
      </c>
      <c r="AF151" s="180">
        <v>380.02199999999999</v>
      </c>
      <c r="AG151" s="180" t="s">
        <v>3834</v>
      </c>
      <c r="AH151" s="33" t="s">
        <v>4985</v>
      </c>
    </row>
    <row r="152" spans="2:34" ht="49.9" customHeight="1">
      <c r="B152" s="4"/>
      <c r="C152" s="12"/>
      <c r="D152" s="12"/>
      <c r="E152" s="473"/>
      <c r="F152" s="31" t="s">
        <v>5515</v>
      </c>
      <c r="G152" s="125" t="s">
        <v>5508</v>
      </c>
      <c r="H152" s="126"/>
      <c r="I152" s="126" t="str">
        <f>VLOOKUP($G152,'WM-AR'!$A$7:$AK$1630,34,FALSE)</f>
        <v>M3</v>
      </c>
      <c r="J152" s="126" t="str">
        <f>VLOOKUP($G152,'WM-AR'!$A$7:$AK$1630,4,FALSE)</f>
        <v>Earth Work</v>
      </c>
      <c r="K152" s="126" t="str">
        <f>VLOOKUP($G152,'WM-AR'!$A$7:$AK$1630,6,FALSE)</f>
        <v>-</v>
      </c>
      <c r="L152" s="126" t="str">
        <f>VLOOKUP($G152,'WM-AR'!$A$7:$AK$1630,8,FALSE)</f>
        <v>Disposal</v>
      </c>
      <c r="M152" s="126" t="str">
        <f>VLOOKUP($G152,'WM-AR'!$A$7:$AK$1630,10,FALSE)</f>
        <v>Soil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 t="str">
        <f>VLOOKUP($G152,'WM-AR'!$A$7:$AK$1630,28,FALSE)</f>
        <v>Disposal Distance=Appx. (  )km from Site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3846</v>
      </c>
      <c r="AE152" s="179" t="s">
        <v>5409</v>
      </c>
      <c r="AF152" s="180">
        <v>83.418000000000006</v>
      </c>
      <c r="AG152" s="180" t="s">
        <v>3834</v>
      </c>
      <c r="AH152" s="33" t="s">
        <v>4985</v>
      </c>
    </row>
    <row r="153" spans="2:34" ht="34.9" customHeight="1">
      <c r="B153" s="4"/>
      <c r="C153" s="7"/>
      <c r="D153" s="8"/>
      <c r="E153" s="8"/>
      <c r="F153" s="173" t="s">
        <v>3930</v>
      </c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335"/>
      <c r="C154" s="336" t="s">
        <v>3730</v>
      </c>
      <c r="D154" s="334" t="s">
        <v>5057</v>
      </c>
      <c r="E154" s="180" t="s">
        <v>4996</v>
      </c>
      <c r="F154" s="123" t="s">
        <v>5393</v>
      </c>
      <c r="G154" s="45"/>
      <c r="H154" s="45"/>
      <c r="I154" s="45"/>
      <c r="J154" s="45"/>
      <c r="K154" s="45"/>
      <c r="L154" s="46"/>
      <c r="M154" s="58"/>
      <c r="N154" s="59"/>
      <c r="O154" s="59"/>
      <c r="P154" s="59"/>
      <c r="Q154" s="59"/>
      <c r="R154" s="59"/>
      <c r="S154" s="59"/>
      <c r="T154" s="60"/>
      <c r="U154" s="14"/>
      <c r="V154" s="14"/>
      <c r="W154" s="14"/>
      <c r="X154" s="14"/>
      <c r="Y154" s="14"/>
      <c r="Z154" s="14"/>
      <c r="AA154" s="14"/>
      <c r="AB154" s="14"/>
      <c r="AC154" s="14"/>
      <c r="AD154" s="124" t="s">
        <v>3732</v>
      </c>
      <c r="AE154" s="154"/>
      <c r="AF154" s="154"/>
      <c r="AG154" s="154"/>
      <c r="AH154" s="11"/>
    </row>
    <row r="155" spans="2:34" ht="49.9" customHeight="1">
      <c r="B155" s="5"/>
      <c r="C155" s="85"/>
      <c r="D155" s="85"/>
      <c r="E155" s="471" t="s">
        <v>5083</v>
      </c>
      <c r="F155" s="31" t="s">
        <v>3847</v>
      </c>
      <c r="G155" s="125" t="s">
        <v>1216</v>
      </c>
      <c r="H155" s="126"/>
      <c r="I155" s="126" t="str">
        <f>VLOOKUP($G155,'WM-AR'!$A$7:$AK$1630,34,FALSE)</f>
        <v>M3</v>
      </c>
      <c r="J155" s="126" t="str">
        <f>VLOOKUP($G155,'WM-AR'!$A$7:$AK$1630,4,FALSE)</f>
        <v>Concrete Work</v>
      </c>
      <c r="K155" s="126" t="str">
        <f>VLOOKUP($G155,'WM-AR'!$A$7:$AK$1630,6,FALSE)</f>
        <v>Substructure Work</v>
      </c>
      <c r="L155" s="126" t="str">
        <f>VLOOKUP($G155,'WM-AR'!$A$7:$AK$1630,8,FALSE)</f>
        <v>Structural Concrete</v>
      </c>
      <c r="M155" s="126">
        <f>VLOOKUP($G155,'WM-AR'!$A$7:$AK$1630,10,FALSE)</f>
        <v>0</v>
      </c>
      <c r="N155" s="126" t="str">
        <f>VLOOKUP($G155,'WM-AR'!$A$7:$AK$1630,12,FALSE)</f>
        <v>Cement Type-5</v>
      </c>
      <c r="O155" s="126" t="str">
        <f>VLOOKUP($G155,'WM-AR'!$A$7:$AK$1630,14,FALSE)</f>
        <v>20MPa &lt; F'c (Cylinder Strength) ≤ 25MPa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3723</v>
      </c>
      <c r="AE155" s="179" t="s">
        <v>3897</v>
      </c>
      <c r="AF155" s="182">
        <v>118.264</v>
      </c>
      <c r="AG155" s="182" t="s">
        <v>3834</v>
      </c>
      <c r="AH155" s="33"/>
    </row>
    <row r="156" spans="2:34" ht="49.9" customHeight="1">
      <c r="B156" s="4"/>
      <c r="C156" s="32"/>
      <c r="D156" s="32"/>
      <c r="E156" s="472"/>
      <c r="F156" s="31" t="s">
        <v>3848</v>
      </c>
      <c r="G156" s="125" t="s">
        <v>1228</v>
      </c>
      <c r="H156" s="126"/>
      <c r="I156" s="126" t="str">
        <f>VLOOKUP($G156,'WM-AR'!$A$7:$AK$1630,34,FALSE)</f>
        <v>TON</v>
      </c>
      <c r="J156" s="126" t="str">
        <f>VLOOKUP($G156,'WM-AR'!$A$7:$AK$1630,4,FALSE)</f>
        <v>Concrete Work</v>
      </c>
      <c r="K156" s="126" t="str">
        <f>VLOOKUP($G156,'WM-AR'!$A$7:$AK$1630,6,FALSE)</f>
        <v>Substructure Work</v>
      </c>
      <c r="L156" s="126" t="str">
        <f>VLOOKUP($G156,'WM-AR'!$A$7:$AK$1630,8,FALSE)</f>
        <v>Rebar Work</v>
      </c>
      <c r="M156" s="126" t="str">
        <f>VLOOKUP($G156,'WM-AR'!$A$7:$AK$1630,10,FALSE)</f>
        <v>Deformed Bar (Non-Coat.)</v>
      </c>
      <c r="N156" s="126">
        <f>VLOOKUP($G156,'WM-AR'!$A$7:$AK$1630,12,FALSE)</f>
        <v>0</v>
      </c>
      <c r="O156" s="126" t="str">
        <f>VLOOKUP($G156,'WM-AR'!$A$7:$AK$1630,14,FALSE)</f>
        <v>400MPa&lt;Fy≤470MPa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3724</v>
      </c>
      <c r="AE156" s="181" t="s">
        <v>3929</v>
      </c>
      <c r="AF156" s="180">
        <v>14.191000000000001</v>
      </c>
      <c r="AG156" s="180" t="s">
        <v>3840</v>
      </c>
      <c r="AH156" s="39" t="s">
        <v>3922</v>
      </c>
    </row>
    <row r="157" spans="2:34" ht="49.9" customHeight="1">
      <c r="B157" s="4"/>
      <c r="C157" s="32"/>
      <c r="D157" s="32"/>
      <c r="E157" s="473"/>
      <c r="F157" s="31" t="s">
        <v>3632</v>
      </c>
      <c r="G157" s="125" t="s">
        <v>1221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Substructure Work</v>
      </c>
      <c r="L157" s="126" t="str">
        <f>VLOOKUP($G157,'WM-AR'!$A$7:$AK$1630,8,FALSE)</f>
        <v>Form Work (3 times in use)</v>
      </c>
      <c r="M157" s="126" t="str">
        <f>VLOOKUP($G157,'WM-AR'!$A$7:$AK$1630,10,FALSE)</f>
        <v>Flat Form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 t="str">
        <f>VLOOKUP($G157,'WM-AR'!$A$7:$AK$1630,20,FALSE)</f>
        <v>Dressed Lumber, Plywood or Steel Form(Wood Planks are not Allowed) incl. Chamfer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</v>
      </c>
      <c r="AE157" s="181" t="s">
        <v>3925</v>
      </c>
      <c r="AF157" s="180">
        <v>94.335999999999999</v>
      </c>
      <c r="AG157" s="180" t="s">
        <v>3835</v>
      </c>
      <c r="AH157" s="39"/>
    </row>
    <row r="158" spans="2:34" ht="49.9" customHeight="1">
      <c r="B158" s="4"/>
      <c r="C158" s="32"/>
      <c r="D158" s="32"/>
      <c r="E158" s="471" t="s">
        <v>5082</v>
      </c>
      <c r="F158" s="31" t="s">
        <v>3681</v>
      </c>
      <c r="G158" s="125" t="s">
        <v>2202</v>
      </c>
      <c r="H158" s="126"/>
      <c r="I158" s="126" t="str">
        <f>VLOOKUP($G158,'WM-AR'!$A$7:$AK$1630,34,FALSE)</f>
        <v>M2</v>
      </c>
      <c r="J158" s="126" t="str">
        <f>VLOOKUP($G158,'WM-AR'!$A$7:$AK$1630,4,FALSE)</f>
        <v>Concrete Work</v>
      </c>
      <c r="K158" s="126" t="str">
        <f>VLOOKUP($G158,'WM-AR'!$A$7:$AK$1630,6,FALSE)</f>
        <v>Concrete Protective Coating (U/G)</v>
      </c>
      <c r="L158" s="126" t="str">
        <f>VLOOKUP($G158,'WM-AR'!$A$7:$AK$1630,8,FALSE)</f>
        <v>Bitumen/Bituminous/Asphalt Coating</v>
      </c>
      <c r="M158" s="126">
        <f>VLOOKUP($G158,'WM-AR'!$A$7:$AK$1630,10,FALSE)</f>
        <v>0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3919</v>
      </c>
      <c r="AE158" s="444" t="s">
        <v>5777</v>
      </c>
      <c r="AF158" s="180">
        <v>308.56400000000002</v>
      </c>
      <c r="AG158" s="180" t="s">
        <v>3835</v>
      </c>
      <c r="AH158" s="39" t="s">
        <v>3932</v>
      </c>
    </row>
    <row r="159" spans="2:34" ht="49.9" customHeight="1">
      <c r="B159" s="4"/>
      <c r="C159" s="32"/>
      <c r="D159" s="32"/>
      <c r="E159" s="472"/>
      <c r="F159" s="31" t="s">
        <v>3682</v>
      </c>
      <c r="G159" s="125" t="s">
        <v>2206</v>
      </c>
      <c r="H159" s="126"/>
      <c r="I159" s="126" t="str">
        <f>VLOOKUP($G159,'WM-AR'!$A$7:$AK$1630,34,FALSE)</f>
        <v>M2</v>
      </c>
      <c r="J159" s="126" t="str">
        <f>VLOOKUP($G159,'WM-AR'!$A$7:$AK$1630,4,FALSE)</f>
        <v>Concrete Work</v>
      </c>
      <c r="K159" s="126" t="str">
        <f>VLOOKUP($G159,'WM-AR'!$A$7:$AK$1630,6,FALSE)</f>
        <v>Concrete Protective Coating (U/G)</v>
      </c>
      <c r="L159" s="126" t="str">
        <f>VLOOKUP($G159,'WM-AR'!$A$7:$AK$1630,8,FALSE)</f>
        <v>Sheet Membrane</v>
      </c>
      <c r="M159" s="126" t="str">
        <f>VLOOKUP($G159,'WM-AR'!$A$7:$AK$1630,10,FALSE)</f>
        <v>Adhesive Rubber Sheet or Bitumen Polyethylene Laminated Waterproofing Membrane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 t="str">
        <f>VLOOKUP($G159,'WM-AR'!$A$7:$AK$1630,26,FALSE)</f>
        <v>THK=(  )mm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4013</v>
      </c>
      <c r="AE159" s="181" t="s">
        <v>3926</v>
      </c>
      <c r="AF159" s="180">
        <v>201.85599999999999</v>
      </c>
      <c r="AG159" s="180" t="s">
        <v>3835</v>
      </c>
      <c r="AH159" s="39" t="s">
        <v>3932</v>
      </c>
    </row>
    <row r="160" spans="2:34" ht="49.9" customHeight="1">
      <c r="B160" s="4"/>
      <c r="C160" s="32"/>
      <c r="D160" s="32"/>
      <c r="E160" s="473"/>
      <c r="F160" s="31" t="s">
        <v>3684</v>
      </c>
      <c r="G160" s="125" t="s">
        <v>2209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Concrete Protective Coating (U/G)</v>
      </c>
      <c r="L160" s="126" t="str">
        <f>VLOOKUP($G160,'WM-AR'!$A$7:$AK$1630,8,FALSE)</f>
        <v>Memebrane Protection Board</v>
      </c>
      <c r="M160" s="126" t="str">
        <f>VLOOKUP($G160,'WM-AR'!$A$7:$AK$1630,10,FALSE)</f>
        <v>Bitumen Impregnated Fiberboard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 t="str">
        <f>VLOOKUP($G160,'WM-AR'!$A$7:$AK$1630,26,FALSE)</f>
        <v>THK=(  )mm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4012</v>
      </c>
      <c r="AE160" s="181" t="s">
        <v>3926</v>
      </c>
      <c r="AF160" s="180">
        <v>201.85599999999999</v>
      </c>
      <c r="AG160" s="180" t="s">
        <v>3835</v>
      </c>
      <c r="AH160" s="39" t="s">
        <v>3932</v>
      </c>
    </row>
    <row r="161" spans="2:34" ht="49.9" customHeight="1">
      <c r="B161" s="4"/>
      <c r="C161" s="12"/>
      <c r="D161" s="12"/>
      <c r="E161" s="471" t="s">
        <v>5081</v>
      </c>
      <c r="F161" s="31" t="s">
        <v>3905</v>
      </c>
      <c r="G161" s="125" t="s">
        <v>1078</v>
      </c>
      <c r="H161" s="126"/>
      <c r="I161" s="126" t="str">
        <f>VLOOKUP($G161,'WM-AR'!$A$7:$AK$1630,34,FALSE)</f>
        <v>M3</v>
      </c>
      <c r="J161" s="126" t="str">
        <f>VLOOKUP($G161,'WM-AR'!$A$7:$AK$1630,4,FALSE)</f>
        <v>Earth Work</v>
      </c>
      <c r="K161" s="126" t="str">
        <f>VLOOKUP($G161,'WM-AR'!$A$7:$AK$1630,6,FALSE)</f>
        <v>-</v>
      </c>
      <c r="L161" s="126" t="str">
        <f>VLOOKUP($G161,'WM-AR'!$A$7:$AK$1630,8,FALSE)</f>
        <v>Excavation</v>
      </c>
      <c r="M161" s="126" t="str">
        <f>VLOOKUP($G161,'WM-AR'!$A$7:$AK$1630,10,FALSE)</f>
        <v>Soil, Mech.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 t="str">
        <f>VLOOKUP($G161,'WM-AR'!$A$7:$AK$1630,22,FALSE)</f>
        <v>2.0M &lt; D ≤ 4.0M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3844</v>
      </c>
      <c r="AE161" s="179" t="s">
        <v>4984</v>
      </c>
      <c r="AF161" s="180">
        <v>519.048</v>
      </c>
      <c r="AG161" s="180" t="s">
        <v>3834</v>
      </c>
      <c r="AH161" s="33" t="s">
        <v>4985</v>
      </c>
    </row>
    <row r="162" spans="2:34" ht="49.9" customHeight="1">
      <c r="B162" s="4"/>
      <c r="C162" s="12"/>
      <c r="D162" s="12"/>
      <c r="E162" s="472"/>
      <c r="F162" s="31" t="s">
        <v>3906</v>
      </c>
      <c r="G162" s="125" t="s">
        <v>1086</v>
      </c>
      <c r="H162" s="126"/>
      <c r="I162" s="126" t="str">
        <f>VLOOKUP($G162,'WM-AR'!$A$7:$AK$1630,34,FALSE)</f>
        <v>M3</v>
      </c>
      <c r="J162" s="126" t="str">
        <f>VLOOKUP($G162,'WM-AR'!$A$7:$AK$1630,4,FALSE)</f>
        <v>Earth Work</v>
      </c>
      <c r="K162" s="126" t="str">
        <f>VLOOKUP($G162,'WM-AR'!$A$7:$AK$1630,6,FALSE)</f>
        <v>-</v>
      </c>
      <c r="L162" s="126" t="str">
        <f>VLOOKUP($G162,'WM-AR'!$A$7:$AK$1630,8,FALSE)</f>
        <v>Backfill</v>
      </c>
      <c r="M162" s="126" t="str">
        <f>VLOOKUP($G162,'WM-AR'!$A$7:$AK$1630,10,FALSE)</f>
        <v>Re-use, Soil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 t="str">
        <f>VLOOKUP($G162,'WM-AR'!$A$7:$AK$1630,30,FALSE)</f>
        <v>Compaction=(  )%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3845</v>
      </c>
      <c r="AE162" s="179" t="s">
        <v>5408</v>
      </c>
      <c r="AF162" s="180">
        <v>425.62</v>
      </c>
      <c r="AG162" s="180" t="s">
        <v>3834</v>
      </c>
      <c r="AH162" s="33" t="s">
        <v>4985</v>
      </c>
    </row>
    <row r="163" spans="2:34" ht="49.9" customHeight="1">
      <c r="B163" s="4"/>
      <c r="C163" s="12"/>
      <c r="D163" s="12"/>
      <c r="E163" s="473"/>
      <c r="F163" s="31" t="s">
        <v>3907</v>
      </c>
      <c r="G163" s="125" t="s">
        <v>1090</v>
      </c>
      <c r="H163" s="126"/>
      <c r="I163" s="126" t="str">
        <f>VLOOKUP($G163,'WM-AR'!$A$7:$AK$1630,34,FALSE)</f>
        <v>M3</v>
      </c>
      <c r="J163" s="126" t="str">
        <f>VLOOKUP($G163,'WM-AR'!$A$7:$AK$1630,4,FALSE)</f>
        <v>Earth Work</v>
      </c>
      <c r="K163" s="126" t="str">
        <f>VLOOKUP($G163,'WM-AR'!$A$7:$AK$1630,6,FALSE)</f>
        <v>-</v>
      </c>
      <c r="L163" s="126" t="str">
        <f>VLOOKUP($G163,'WM-AR'!$A$7:$AK$1630,8,FALSE)</f>
        <v>Disposal</v>
      </c>
      <c r="M163" s="126" t="str">
        <f>VLOOKUP($G163,'WM-AR'!$A$7:$AK$1630,10,FALSE)</f>
        <v>Soil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 t="str">
        <f>VLOOKUP($G163,'WM-AR'!$A$7:$AK$1630,28,FALSE)</f>
        <v>Disposal Distance=Appx. (  )km from Site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3846</v>
      </c>
      <c r="AE163" s="179" t="s">
        <v>5409</v>
      </c>
      <c r="AF163" s="180">
        <v>93.427999999999997</v>
      </c>
      <c r="AG163" s="180" t="s">
        <v>3834</v>
      </c>
      <c r="AH163" s="33" t="s">
        <v>4985</v>
      </c>
    </row>
    <row r="164" spans="2:34" ht="34.9" customHeight="1">
      <c r="B164" s="4"/>
      <c r="C164" s="7"/>
      <c r="D164" s="8"/>
      <c r="E164" s="8"/>
      <c r="F164" s="173" t="s">
        <v>3930</v>
      </c>
      <c r="G164" s="9"/>
      <c r="H164" s="14"/>
      <c r="I164" s="14"/>
      <c r="J164" s="14"/>
      <c r="K164" s="14"/>
      <c r="L164" s="14"/>
      <c r="M164" s="14"/>
      <c r="N164" s="14"/>
      <c r="O164" s="14"/>
      <c r="P164" s="14"/>
      <c r="Q164" s="14"/>
      <c r="R164" s="14"/>
      <c r="S164" s="14"/>
      <c r="T164" s="14"/>
      <c r="U164" s="14"/>
      <c r="V164" s="14"/>
      <c r="W164" s="14"/>
      <c r="X164" s="14"/>
      <c r="Y164" s="14"/>
      <c r="Z164" s="14"/>
      <c r="AA164" s="14"/>
      <c r="AB164" s="14"/>
      <c r="AC164" s="14"/>
      <c r="AD164" s="5"/>
      <c r="AE164" s="156"/>
      <c r="AF164" s="156"/>
      <c r="AG164" s="156"/>
      <c r="AH164" s="10"/>
    </row>
    <row r="165" spans="2:34" ht="34.9" customHeight="1">
      <c r="B165" s="335"/>
      <c r="C165" s="336" t="s">
        <v>3730</v>
      </c>
      <c r="D165" s="334" t="s">
        <v>5057</v>
      </c>
      <c r="E165" s="180" t="s">
        <v>5078</v>
      </c>
      <c r="F165" s="123" t="s">
        <v>5394</v>
      </c>
      <c r="G165" s="45"/>
      <c r="H165" s="45"/>
      <c r="I165" s="45"/>
      <c r="J165" s="45"/>
      <c r="K165" s="45"/>
      <c r="L165" s="46"/>
      <c r="M165" s="58"/>
      <c r="N165" s="59"/>
      <c r="O165" s="59"/>
      <c r="P165" s="59"/>
      <c r="Q165" s="59"/>
      <c r="R165" s="59"/>
      <c r="S165" s="59"/>
      <c r="T165" s="60"/>
      <c r="U165" s="14"/>
      <c r="V165" s="14"/>
      <c r="W165" s="14"/>
      <c r="X165" s="14"/>
      <c r="Y165" s="14"/>
      <c r="Z165" s="14"/>
      <c r="AA165" s="14"/>
      <c r="AB165" s="14"/>
      <c r="AC165" s="14"/>
      <c r="AD165" s="124" t="s">
        <v>3732</v>
      </c>
      <c r="AE165" s="154"/>
      <c r="AF165" s="154"/>
      <c r="AG165" s="154"/>
      <c r="AH165" s="11"/>
    </row>
    <row r="166" spans="2:34" ht="49.9" customHeight="1">
      <c r="B166" s="5"/>
      <c r="C166" s="85"/>
      <c r="D166" s="85"/>
      <c r="E166" s="471" t="s">
        <v>5083</v>
      </c>
      <c r="F166" s="31" t="s">
        <v>3847</v>
      </c>
      <c r="G166" s="125" t="s">
        <v>1216</v>
      </c>
      <c r="H166" s="126"/>
      <c r="I166" s="126" t="str">
        <f>VLOOKUP($G166,'WM-AR'!$A$7:$AK$1630,34,FALSE)</f>
        <v>M3</v>
      </c>
      <c r="J166" s="126" t="str">
        <f>VLOOKUP($G166,'WM-AR'!$A$7:$AK$1630,4,FALSE)</f>
        <v>Concrete Work</v>
      </c>
      <c r="K166" s="126" t="str">
        <f>VLOOKUP($G166,'WM-AR'!$A$7:$AK$1630,6,FALSE)</f>
        <v>Substructure Work</v>
      </c>
      <c r="L166" s="126" t="str">
        <f>VLOOKUP($G166,'WM-AR'!$A$7:$AK$1630,8,FALSE)</f>
        <v>Structural Concrete</v>
      </c>
      <c r="M166" s="126">
        <f>VLOOKUP($G166,'WM-AR'!$A$7:$AK$1630,10,FALSE)</f>
        <v>0</v>
      </c>
      <c r="N166" s="126" t="str">
        <f>VLOOKUP($G166,'WM-AR'!$A$7:$AK$1630,12,FALSE)</f>
        <v>Cement Type-5</v>
      </c>
      <c r="O166" s="126" t="str">
        <f>VLOOKUP($G166,'WM-AR'!$A$7:$AK$1630,14,FALSE)</f>
        <v>20MPa &lt; F'c (Cylinder Strength) ≤ 25MPa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3723</v>
      </c>
      <c r="AE166" s="179" t="s">
        <v>3897</v>
      </c>
      <c r="AF166" s="182">
        <v>72.334999999999994</v>
      </c>
      <c r="AG166" s="182" t="s">
        <v>3834</v>
      </c>
      <c r="AH166" s="33"/>
    </row>
    <row r="167" spans="2:34" ht="49.9" customHeight="1">
      <c r="B167" s="4"/>
      <c r="C167" s="32"/>
      <c r="D167" s="32"/>
      <c r="E167" s="472"/>
      <c r="F167" s="31" t="s">
        <v>3848</v>
      </c>
      <c r="G167" s="125" t="s">
        <v>1228</v>
      </c>
      <c r="H167" s="126"/>
      <c r="I167" s="126" t="str">
        <f>VLOOKUP($G167,'WM-AR'!$A$7:$AK$1630,34,FALSE)</f>
        <v>TON</v>
      </c>
      <c r="J167" s="126" t="str">
        <f>VLOOKUP($G167,'WM-AR'!$A$7:$AK$1630,4,FALSE)</f>
        <v>Concrete Work</v>
      </c>
      <c r="K167" s="126" t="str">
        <f>VLOOKUP($G167,'WM-AR'!$A$7:$AK$1630,6,FALSE)</f>
        <v>Substructure Work</v>
      </c>
      <c r="L167" s="126" t="str">
        <f>VLOOKUP($G167,'WM-AR'!$A$7:$AK$1630,8,FALSE)</f>
        <v>Rebar Work</v>
      </c>
      <c r="M167" s="126" t="str">
        <f>VLOOKUP($G167,'WM-AR'!$A$7:$AK$1630,10,FALSE)</f>
        <v>Deformed Bar (Non-Coat.)</v>
      </c>
      <c r="N167" s="126">
        <f>VLOOKUP($G167,'WM-AR'!$A$7:$AK$1630,12,FALSE)</f>
        <v>0</v>
      </c>
      <c r="O167" s="126" t="str">
        <f>VLOOKUP($G167,'WM-AR'!$A$7:$AK$1630,14,FALSE)</f>
        <v>400MPa&lt;Fy≤470MPa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>
        <f>VLOOKUP($G167,'WM-AR'!$A$7:$AK$1630,26,FALSE)</f>
        <v>0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3724</v>
      </c>
      <c r="AE167" s="181" t="s">
        <v>3929</v>
      </c>
      <c r="AF167" s="180">
        <v>8.68</v>
      </c>
      <c r="AG167" s="180" t="s">
        <v>3840</v>
      </c>
      <c r="AH167" s="39" t="s">
        <v>3922</v>
      </c>
    </row>
    <row r="168" spans="2:34" ht="49.9" customHeight="1">
      <c r="B168" s="4"/>
      <c r="C168" s="32"/>
      <c r="D168" s="32"/>
      <c r="E168" s="473"/>
      <c r="F168" s="31" t="s">
        <v>3632</v>
      </c>
      <c r="G168" s="125" t="s">
        <v>1221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Substructure Work</v>
      </c>
      <c r="L168" s="126" t="str">
        <f>VLOOKUP($G168,'WM-AR'!$A$7:$AK$1630,8,FALSE)</f>
        <v>Form Work (3 times in use)</v>
      </c>
      <c r="M168" s="126" t="str">
        <f>VLOOKUP($G168,'WM-AR'!$A$7:$AK$1630,10,FALSE)</f>
        <v>Flat Form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 t="str">
        <f>VLOOKUP($G168,'WM-AR'!$A$7:$AK$1630,20,FALSE)</f>
        <v>Dressed Lumber, Plywood or Steel Form(Wood Planks are not Allowed) incl. Chamfer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>
        <f>VLOOKUP($G168,'WM-AR'!$A$7:$AK$1630,26,FALSE)</f>
        <v>0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</v>
      </c>
      <c r="AE168" s="181" t="s">
        <v>3925</v>
      </c>
      <c r="AF168" s="180">
        <v>53.768000000000001</v>
      </c>
      <c r="AG168" s="180" t="s">
        <v>3835</v>
      </c>
      <c r="AH168" s="39"/>
    </row>
    <row r="169" spans="2:34" ht="49.9" customHeight="1">
      <c r="B169" s="4"/>
      <c r="C169" s="32"/>
      <c r="D169" s="32"/>
      <c r="E169" s="471" t="s">
        <v>5082</v>
      </c>
      <c r="F169" s="31" t="s">
        <v>3681</v>
      </c>
      <c r="G169" s="125" t="s">
        <v>2202</v>
      </c>
      <c r="H169" s="126"/>
      <c r="I169" s="126" t="str">
        <f>VLOOKUP($G169,'WM-AR'!$A$7:$AK$1630,34,FALSE)</f>
        <v>M2</v>
      </c>
      <c r="J169" s="126" t="str">
        <f>VLOOKUP($G169,'WM-AR'!$A$7:$AK$1630,4,FALSE)</f>
        <v>Concrete Work</v>
      </c>
      <c r="K169" s="126" t="str">
        <f>VLOOKUP($G169,'WM-AR'!$A$7:$AK$1630,6,FALSE)</f>
        <v>Concrete Protective Coating (U/G)</v>
      </c>
      <c r="L169" s="126" t="str">
        <f>VLOOKUP($G169,'WM-AR'!$A$7:$AK$1630,8,FALSE)</f>
        <v>Bitumen/Bituminous/Asphalt Coating</v>
      </c>
      <c r="M169" s="126">
        <f>VLOOKUP($G169,'WM-AR'!$A$7:$AK$1630,10,FALSE)</f>
        <v>0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3919</v>
      </c>
      <c r="AE169" s="444" t="s">
        <v>5777</v>
      </c>
      <c r="AF169" s="180">
        <v>184.88399999999999</v>
      </c>
      <c r="AG169" s="180" t="s">
        <v>3835</v>
      </c>
      <c r="AH169" s="39" t="s">
        <v>3932</v>
      </c>
    </row>
    <row r="170" spans="2:34" ht="49.9" customHeight="1">
      <c r="B170" s="4"/>
      <c r="C170" s="32"/>
      <c r="D170" s="32"/>
      <c r="E170" s="472"/>
      <c r="F170" s="31" t="s">
        <v>3682</v>
      </c>
      <c r="G170" s="125" t="s">
        <v>2206</v>
      </c>
      <c r="H170" s="126"/>
      <c r="I170" s="126" t="str">
        <f>VLOOKUP($G170,'WM-AR'!$A$7:$AK$1630,34,FALSE)</f>
        <v>M2</v>
      </c>
      <c r="J170" s="126" t="str">
        <f>VLOOKUP($G170,'WM-AR'!$A$7:$AK$1630,4,FALSE)</f>
        <v>Concrete Work</v>
      </c>
      <c r="K170" s="126" t="str">
        <f>VLOOKUP($G170,'WM-AR'!$A$7:$AK$1630,6,FALSE)</f>
        <v>Concrete Protective Coating (U/G)</v>
      </c>
      <c r="L170" s="126" t="str">
        <f>VLOOKUP($G170,'WM-AR'!$A$7:$AK$1630,8,FALSE)</f>
        <v>Sheet Membrane</v>
      </c>
      <c r="M170" s="126" t="str">
        <f>VLOOKUP($G170,'WM-AR'!$A$7:$AK$1630,10,FALSE)</f>
        <v>Adhesive Rubber Sheet or Bitumen Polyethylene Laminated Waterproofing Membrane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THK=(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4013</v>
      </c>
      <c r="AE170" s="181" t="s">
        <v>3926</v>
      </c>
      <c r="AF170" s="180">
        <v>119.52800000000001</v>
      </c>
      <c r="AG170" s="180" t="s">
        <v>3835</v>
      </c>
      <c r="AH170" s="39" t="s">
        <v>3932</v>
      </c>
    </row>
    <row r="171" spans="2:34" ht="49.9" customHeight="1">
      <c r="B171" s="4"/>
      <c r="C171" s="32"/>
      <c r="D171" s="32"/>
      <c r="E171" s="473"/>
      <c r="F171" s="31" t="s">
        <v>3684</v>
      </c>
      <c r="G171" s="125" t="s">
        <v>2209</v>
      </c>
      <c r="H171" s="126"/>
      <c r="I171" s="126" t="str">
        <f>VLOOKUP($G171,'WM-AR'!$A$7:$AK$1630,34,FALSE)</f>
        <v>M2</v>
      </c>
      <c r="J171" s="126" t="str">
        <f>VLOOKUP($G171,'WM-AR'!$A$7:$AK$1630,4,FALSE)</f>
        <v>Concrete Work</v>
      </c>
      <c r="K171" s="126" t="str">
        <f>VLOOKUP($G171,'WM-AR'!$A$7:$AK$1630,6,FALSE)</f>
        <v>Concrete Protective Coating (U/G)</v>
      </c>
      <c r="L171" s="126" t="str">
        <f>VLOOKUP($G171,'WM-AR'!$A$7:$AK$1630,8,FALSE)</f>
        <v>Memebrane Protection Board</v>
      </c>
      <c r="M171" s="126" t="str">
        <f>VLOOKUP($G171,'WM-AR'!$A$7:$AK$1630,10,FALSE)</f>
        <v>Bitumen Impregnated Fiberboard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THK=(  )mm</v>
      </c>
      <c r="W171" s="126">
        <f>VLOOKUP($G171,'WM-AR'!$A$7:$AK$1630,27,FALSE)</f>
        <v>0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4012</v>
      </c>
      <c r="AE171" s="181" t="s">
        <v>3926</v>
      </c>
      <c r="AF171" s="180">
        <v>119.52800000000001</v>
      </c>
      <c r="AG171" s="180" t="s">
        <v>3835</v>
      </c>
      <c r="AH171" s="39" t="s">
        <v>3932</v>
      </c>
    </row>
    <row r="172" spans="2:34" ht="49.9" customHeight="1">
      <c r="B172" s="4"/>
      <c r="C172" s="12"/>
      <c r="D172" s="12"/>
      <c r="E172" s="471" t="s">
        <v>5081</v>
      </c>
      <c r="F172" s="31" t="s">
        <v>3905</v>
      </c>
      <c r="G172" s="125" t="s">
        <v>1078</v>
      </c>
      <c r="H172" s="126"/>
      <c r="I172" s="126" t="str">
        <f>VLOOKUP($G172,'WM-AR'!$A$7:$AK$1630,34,FALSE)</f>
        <v>M3</v>
      </c>
      <c r="J172" s="126" t="str">
        <f>VLOOKUP($G172,'WM-AR'!$A$7:$AK$1630,4,FALSE)</f>
        <v>Earth Work</v>
      </c>
      <c r="K172" s="126" t="str">
        <f>VLOOKUP($G172,'WM-AR'!$A$7:$AK$1630,6,FALSE)</f>
        <v>-</v>
      </c>
      <c r="L172" s="126" t="str">
        <f>VLOOKUP($G172,'WM-AR'!$A$7:$AK$1630,8,FALSE)</f>
        <v>Excavation</v>
      </c>
      <c r="M172" s="126" t="str">
        <f>VLOOKUP($G172,'WM-AR'!$A$7:$AK$1630,10,FALSE)</f>
        <v>Soil, Mech.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 t="str">
        <f>VLOOKUP($G172,'WM-AR'!$A$7:$AK$1630,22,FALSE)</f>
        <v>2.0M &lt; D ≤ 4.0M</v>
      </c>
      <c r="T172" s="126">
        <f>VLOOKUP($G172,'WM-AR'!$A$7:$AK$1630,24,FALSE)</f>
        <v>0</v>
      </c>
      <c r="U172" s="126">
        <f>VLOOKUP($G172,'WM-AR'!$A$7:$AK$1630,25,FALSE)</f>
        <v>0</v>
      </c>
      <c r="V172" s="126">
        <f>VLOOKUP($G172,'WM-AR'!$A$7:$AK$1630,26,FALSE)</f>
        <v>0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12" t="s">
        <v>3844</v>
      </c>
      <c r="AE172" s="179" t="s">
        <v>4984</v>
      </c>
      <c r="AF172" s="180">
        <v>317.45400000000001</v>
      </c>
      <c r="AG172" s="180" t="s">
        <v>3834</v>
      </c>
      <c r="AH172" s="33" t="s">
        <v>4985</v>
      </c>
    </row>
    <row r="173" spans="2:34" ht="49.9" customHeight="1">
      <c r="B173" s="4"/>
      <c r="C173" s="12"/>
      <c r="D173" s="12"/>
      <c r="E173" s="472"/>
      <c r="F173" s="31" t="s">
        <v>3906</v>
      </c>
      <c r="G173" s="125" t="s">
        <v>1086</v>
      </c>
      <c r="H173" s="126"/>
      <c r="I173" s="126" t="str">
        <f>VLOOKUP($G173,'WM-AR'!$A$7:$AK$1630,34,FALSE)</f>
        <v>M3</v>
      </c>
      <c r="J173" s="126" t="str">
        <f>VLOOKUP($G173,'WM-AR'!$A$7:$AK$1630,4,FALSE)</f>
        <v>Earth Work</v>
      </c>
      <c r="K173" s="126" t="str">
        <f>VLOOKUP($G173,'WM-AR'!$A$7:$AK$1630,6,FALSE)</f>
        <v>-</v>
      </c>
      <c r="L173" s="126" t="str">
        <f>VLOOKUP($G173,'WM-AR'!$A$7:$AK$1630,8,FALSE)</f>
        <v>Backfill</v>
      </c>
      <c r="M173" s="126" t="str">
        <f>VLOOKUP($G173,'WM-AR'!$A$7:$AK$1630,10,FALSE)</f>
        <v>Re-use, Soil</v>
      </c>
      <c r="N173" s="126">
        <f>VLOOKUP($G173,'WM-AR'!$A$7:$AK$1630,12,FALSE)</f>
        <v>0</v>
      </c>
      <c r="O173" s="126">
        <f>VLOOKUP($G173,'WM-AR'!$A$7:$AK$1630,14,FALSE)</f>
        <v>0</v>
      </c>
      <c r="P173" s="126">
        <f>VLOOKUP($G173,'WM-AR'!$A$7:$AK$1630,16,FALSE)</f>
        <v>0</v>
      </c>
      <c r="Q173" s="126">
        <f>VLOOKUP($G173,'WM-AR'!$A$7:$AK$1630,18,FALSE)</f>
        <v>0</v>
      </c>
      <c r="R173" s="126">
        <f>VLOOKUP($G173,'WM-AR'!$A$7:$AK$1630,20,FALSE)</f>
        <v>0</v>
      </c>
      <c r="S173" s="126">
        <f>VLOOKUP($G173,'WM-AR'!$A$7:$AK$1630,22,FALSE)</f>
        <v>0</v>
      </c>
      <c r="T173" s="126">
        <f>VLOOKUP($G173,'WM-AR'!$A$7:$AK$1630,24,FALSE)</f>
        <v>0</v>
      </c>
      <c r="U173" s="126">
        <f>VLOOKUP($G173,'WM-AR'!$A$7:$AK$1630,25,FALSE)</f>
        <v>0</v>
      </c>
      <c r="V173" s="126">
        <f>VLOOKUP($G173,'WM-AR'!$A$7:$AK$1630,26,FALSE)</f>
        <v>0</v>
      </c>
      <c r="W173" s="126">
        <f>VLOOKUP($G173,'WM-AR'!$A$7:$AK$1630,27,FALSE)</f>
        <v>0</v>
      </c>
      <c r="X173" s="126">
        <f>VLOOKUP($G173,'WM-AR'!$A$7:$AK$1630,28,FALSE)</f>
        <v>0</v>
      </c>
      <c r="Y173" s="126">
        <f>VLOOKUP($G173,'WM-AR'!$A$7:$AK$1630,29,FALSE)</f>
        <v>0</v>
      </c>
      <c r="Z173" s="126" t="str">
        <f>VLOOKUP($G173,'WM-AR'!$A$7:$AK$1630,30,FALSE)</f>
        <v>Compaction=(  )%</v>
      </c>
      <c r="AA173" s="126">
        <f>VLOOKUP($G173,'WM-AR'!$A$7:$AK$1630,31,FALSE)</f>
        <v>0</v>
      </c>
      <c r="AB173" s="126">
        <f>VLOOKUP($G173,'WM-AR'!$A$7:$AK$1630,32,FALSE)</f>
        <v>0</v>
      </c>
      <c r="AC173" s="126">
        <f>VLOOKUP($G173,'WM-AR'!$A$7:$AK$1630,33,FALSE)</f>
        <v>0</v>
      </c>
      <c r="AD173" s="12" t="s">
        <v>3845</v>
      </c>
      <c r="AE173" s="179" t="s">
        <v>5408</v>
      </c>
      <c r="AF173" s="180">
        <v>260.31400000000002</v>
      </c>
      <c r="AG173" s="180" t="s">
        <v>3834</v>
      </c>
      <c r="AH173" s="33" t="s">
        <v>4985</v>
      </c>
    </row>
    <row r="174" spans="2:34" ht="49.9" customHeight="1">
      <c r="B174" s="4"/>
      <c r="C174" s="12"/>
      <c r="D174" s="12"/>
      <c r="E174" s="473"/>
      <c r="F174" s="31" t="s">
        <v>3907</v>
      </c>
      <c r="G174" s="125" t="s">
        <v>1090</v>
      </c>
      <c r="H174" s="126"/>
      <c r="I174" s="126" t="str">
        <f>VLOOKUP($G174,'WM-AR'!$A$7:$AK$1630,34,FALSE)</f>
        <v>M3</v>
      </c>
      <c r="J174" s="126" t="str">
        <f>VLOOKUP($G174,'WM-AR'!$A$7:$AK$1630,4,FALSE)</f>
        <v>Earth Work</v>
      </c>
      <c r="K174" s="126" t="str">
        <f>VLOOKUP($G174,'WM-AR'!$A$7:$AK$1630,6,FALSE)</f>
        <v>-</v>
      </c>
      <c r="L174" s="126" t="str">
        <f>VLOOKUP($G174,'WM-AR'!$A$7:$AK$1630,8,FALSE)</f>
        <v>Disposal</v>
      </c>
      <c r="M174" s="126" t="str">
        <f>VLOOKUP($G174,'WM-AR'!$A$7:$AK$1630,10,FALSE)</f>
        <v>Soil</v>
      </c>
      <c r="N174" s="126">
        <f>VLOOKUP($G174,'WM-AR'!$A$7:$AK$1630,12,FALSE)</f>
        <v>0</v>
      </c>
      <c r="O174" s="126">
        <f>VLOOKUP($G174,'WM-AR'!$A$7:$AK$1630,14,FALSE)</f>
        <v>0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 t="str">
        <f>VLOOKUP($G174,'WM-AR'!$A$7:$AK$1630,28,FALSE)</f>
        <v>Disposal Distance=Appx. (  )km from Site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3846</v>
      </c>
      <c r="AE174" s="179" t="s">
        <v>5409</v>
      </c>
      <c r="AF174" s="180">
        <v>57.14</v>
      </c>
      <c r="AG174" s="180" t="s">
        <v>3834</v>
      </c>
      <c r="AH174" s="33" t="s">
        <v>4985</v>
      </c>
    </row>
    <row r="175" spans="2:34" ht="34.9" customHeight="1">
      <c r="B175" s="4"/>
      <c r="C175" s="7"/>
      <c r="D175" s="8"/>
      <c r="E175" s="8"/>
      <c r="F175" s="173" t="s">
        <v>3930</v>
      </c>
      <c r="G175" s="9"/>
      <c r="H175" s="14"/>
      <c r="I175" s="14"/>
      <c r="J175" s="14"/>
      <c r="K175" s="14"/>
      <c r="L175" s="14"/>
      <c r="M175" s="14"/>
      <c r="N175" s="14"/>
      <c r="O175" s="14"/>
      <c r="P175" s="14"/>
      <c r="Q175" s="14"/>
      <c r="R175" s="14"/>
      <c r="S175" s="14"/>
      <c r="T175" s="14"/>
      <c r="U175" s="14"/>
      <c r="V175" s="14"/>
      <c r="W175" s="14"/>
      <c r="X175" s="14"/>
      <c r="Y175" s="14"/>
      <c r="Z175" s="14"/>
      <c r="AA175" s="14"/>
      <c r="AB175" s="14"/>
      <c r="AC175" s="14"/>
      <c r="AD175" s="5"/>
      <c r="AE175" s="156"/>
      <c r="AF175" s="156"/>
      <c r="AG175" s="156"/>
      <c r="AH175" s="10"/>
    </row>
    <row r="176" spans="2:34" ht="34.9" customHeight="1">
      <c r="B176" s="335"/>
      <c r="C176" s="336" t="s">
        <v>3730</v>
      </c>
      <c r="D176" s="334" t="s">
        <v>5005</v>
      </c>
      <c r="E176" s="180" t="s">
        <v>4996</v>
      </c>
      <c r="F176" s="123" t="s">
        <v>5395</v>
      </c>
      <c r="G176" s="45"/>
      <c r="H176" s="45"/>
      <c r="I176" s="45"/>
      <c r="J176" s="45"/>
      <c r="K176" s="45"/>
      <c r="L176" s="46"/>
      <c r="M176" s="58"/>
      <c r="N176" s="59"/>
      <c r="O176" s="59"/>
      <c r="P176" s="59"/>
      <c r="Q176" s="59"/>
      <c r="R176" s="59"/>
      <c r="S176" s="59"/>
      <c r="T176" s="60"/>
      <c r="U176" s="14"/>
      <c r="V176" s="14"/>
      <c r="W176" s="14"/>
      <c r="X176" s="14"/>
      <c r="Y176" s="14"/>
      <c r="Z176" s="14"/>
      <c r="AA176" s="14"/>
      <c r="AB176" s="14"/>
      <c r="AC176" s="14"/>
      <c r="AD176" s="124" t="s">
        <v>3732</v>
      </c>
      <c r="AE176" s="154"/>
      <c r="AF176" s="154"/>
      <c r="AG176" s="154"/>
      <c r="AH176" s="11"/>
    </row>
    <row r="177" spans="2:34" ht="49.9" customHeight="1">
      <c r="B177" s="5"/>
      <c r="C177" s="85"/>
      <c r="D177" s="85"/>
      <c r="E177" s="471" t="s">
        <v>5083</v>
      </c>
      <c r="F177" s="31" t="s">
        <v>3847</v>
      </c>
      <c r="G177" s="125" t="s">
        <v>1216</v>
      </c>
      <c r="H177" s="126"/>
      <c r="I177" s="126" t="str">
        <f>VLOOKUP($G177,'WM-AR'!$A$7:$AK$1630,34,FALSE)</f>
        <v>M3</v>
      </c>
      <c r="J177" s="126" t="str">
        <f>VLOOKUP($G177,'WM-AR'!$A$7:$AK$1630,4,FALSE)</f>
        <v>Concrete Work</v>
      </c>
      <c r="K177" s="126" t="str">
        <f>VLOOKUP($G177,'WM-AR'!$A$7:$AK$1630,6,FALSE)</f>
        <v>Substructure Work</v>
      </c>
      <c r="L177" s="126" t="str">
        <f>VLOOKUP($G177,'WM-AR'!$A$7:$AK$1630,8,FALSE)</f>
        <v>Structural Concrete</v>
      </c>
      <c r="M177" s="126">
        <f>VLOOKUP($G177,'WM-AR'!$A$7:$AK$1630,10,FALSE)</f>
        <v>0</v>
      </c>
      <c r="N177" s="126" t="str">
        <f>VLOOKUP($G177,'WM-AR'!$A$7:$AK$1630,12,FALSE)</f>
        <v>Cement Type-5</v>
      </c>
      <c r="O177" s="126" t="str">
        <f>VLOOKUP($G177,'WM-AR'!$A$7:$AK$1630,14,FALSE)</f>
        <v>20MPa &lt; F'c (Cylinder Strength) ≤ 25MPa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3723</v>
      </c>
      <c r="AE177" s="179" t="s">
        <v>3897</v>
      </c>
      <c r="AF177" s="182">
        <v>98.676000000000002</v>
      </c>
      <c r="AG177" s="182" t="s">
        <v>3834</v>
      </c>
      <c r="AH177" s="33"/>
    </row>
    <row r="178" spans="2:34" ht="49.9" customHeight="1">
      <c r="B178" s="4"/>
      <c r="C178" s="32"/>
      <c r="D178" s="32"/>
      <c r="E178" s="472"/>
      <c r="F178" s="31" t="s">
        <v>3848</v>
      </c>
      <c r="G178" s="125" t="s">
        <v>1228</v>
      </c>
      <c r="H178" s="126"/>
      <c r="I178" s="126" t="str">
        <f>VLOOKUP($G178,'WM-AR'!$A$7:$AK$1630,34,FALSE)</f>
        <v>TON</v>
      </c>
      <c r="J178" s="126" t="str">
        <f>VLOOKUP($G178,'WM-AR'!$A$7:$AK$1630,4,FALSE)</f>
        <v>Concrete Work</v>
      </c>
      <c r="K178" s="126" t="str">
        <f>VLOOKUP($G178,'WM-AR'!$A$7:$AK$1630,6,FALSE)</f>
        <v>Substructure Work</v>
      </c>
      <c r="L178" s="126" t="str">
        <f>VLOOKUP($G178,'WM-AR'!$A$7:$AK$1630,8,FALSE)</f>
        <v>Rebar Work</v>
      </c>
      <c r="M178" s="126" t="str">
        <f>VLOOKUP($G178,'WM-AR'!$A$7:$AK$1630,10,FALSE)</f>
        <v>Deformed Bar (Non-Coat.)</v>
      </c>
      <c r="N178" s="126">
        <f>VLOOKUP($G178,'WM-AR'!$A$7:$AK$1630,12,FALSE)</f>
        <v>0</v>
      </c>
      <c r="O178" s="126" t="str">
        <f>VLOOKUP($G178,'WM-AR'!$A$7:$AK$1630,14,FALSE)</f>
        <v>400MPa&lt;Fy≤470MPa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>
        <f>VLOOKUP($G178,'WM-AR'!$A$7:$AK$1630,26,FALSE)</f>
        <v>0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3724</v>
      </c>
      <c r="AE178" s="181" t="s">
        <v>3929</v>
      </c>
      <c r="AF178" s="180">
        <v>11.840999999999999</v>
      </c>
      <c r="AG178" s="180" t="s">
        <v>3840</v>
      </c>
      <c r="AH178" s="39" t="s">
        <v>3922</v>
      </c>
    </row>
    <row r="179" spans="2:34" ht="49.9" customHeight="1">
      <c r="B179" s="4"/>
      <c r="C179" s="32"/>
      <c r="D179" s="32"/>
      <c r="E179" s="473"/>
      <c r="F179" s="31" t="s">
        <v>3632</v>
      </c>
      <c r="G179" s="125" t="s">
        <v>1221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Substructure Work</v>
      </c>
      <c r="L179" s="126" t="str">
        <f>VLOOKUP($G179,'WM-AR'!$A$7:$AK$1630,8,FALSE)</f>
        <v>Form Work (3 times in use)</v>
      </c>
      <c r="M179" s="126" t="str">
        <f>VLOOKUP($G179,'WM-AR'!$A$7:$AK$1630,10,FALSE)</f>
        <v>Flat Form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 t="str">
        <f>VLOOKUP($G179,'WM-AR'!$A$7:$AK$1630,20,FALSE)</f>
        <v>Dressed Lumber, Plywood or Steel Form(Wood Planks are not Allowed) incl. Chamfer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>
        <f>VLOOKUP($G179,'WM-AR'!$A$7:$AK$1630,26,FALSE)</f>
        <v>0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</v>
      </c>
      <c r="AE179" s="181" t="s">
        <v>3925</v>
      </c>
      <c r="AF179" s="180">
        <v>58.167999999999999</v>
      </c>
      <c r="AG179" s="180" t="s">
        <v>3835</v>
      </c>
      <c r="AH179" s="39"/>
    </row>
    <row r="180" spans="2:34" ht="49.9" customHeight="1">
      <c r="B180" s="4"/>
      <c r="C180" s="32"/>
      <c r="D180" s="32"/>
      <c r="E180" s="471" t="s">
        <v>5082</v>
      </c>
      <c r="F180" s="31" t="s">
        <v>3681</v>
      </c>
      <c r="G180" s="125" t="s">
        <v>2202</v>
      </c>
      <c r="H180" s="126"/>
      <c r="I180" s="126" t="str">
        <f>VLOOKUP($G180,'WM-AR'!$A$7:$AK$1630,34,FALSE)</f>
        <v>M2</v>
      </c>
      <c r="J180" s="126" t="str">
        <f>VLOOKUP($G180,'WM-AR'!$A$7:$AK$1630,4,FALSE)</f>
        <v>Concrete Work</v>
      </c>
      <c r="K180" s="126" t="str">
        <f>VLOOKUP($G180,'WM-AR'!$A$7:$AK$1630,6,FALSE)</f>
        <v>Concrete Protective Coating (U/G)</v>
      </c>
      <c r="L180" s="126" t="str">
        <f>VLOOKUP($G180,'WM-AR'!$A$7:$AK$1630,8,FALSE)</f>
        <v>Bitumen/Bituminous/Asphalt Coating</v>
      </c>
      <c r="M180" s="126">
        <f>VLOOKUP($G180,'WM-AR'!$A$7:$AK$1630,10,FALSE)</f>
        <v>0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3919</v>
      </c>
      <c r="AE180" s="444" t="s">
        <v>5777</v>
      </c>
      <c r="AF180" s="180">
        <v>237.48599999999999</v>
      </c>
      <c r="AG180" s="180" t="s">
        <v>3835</v>
      </c>
      <c r="AH180" s="39" t="s">
        <v>3932</v>
      </c>
    </row>
    <row r="181" spans="2:34" ht="49.9" customHeight="1">
      <c r="B181" s="4"/>
      <c r="C181" s="32"/>
      <c r="D181" s="32"/>
      <c r="E181" s="472"/>
      <c r="F181" s="31" t="s">
        <v>3682</v>
      </c>
      <c r="G181" s="125" t="s">
        <v>2206</v>
      </c>
      <c r="H181" s="126"/>
      <c r="I181" s="126" t="str">
        <f>VLOOKUP($G181,'WM-AR'!$A$7:$AK$1630,34,FALSE)</f>
        <v>M2</v>
      </c>
      <c r="J181" s="126" t="str">
        <f>VLOOKUP($G181,'WM-AR'!$A$7:$AK$1630,4,FALSE)</f>
        <v>Concrete Work</v>
      </c>
      <c r="K181" s="126" t="str">
        <f>VLOOKUP($G181,'WM-AR'!$A$7:$AK$1630,6,FALSE)</f>
        <v>Concrete Protective Coating (U/G)</v>
      </c>
      <c r="L181" s="126" t="str">
        <f>VLOOKUP($G181,'WM-AR'!$A$7:$AK$1630,8,FALSE)</f>
        <v>Sheet Membrane</v>
      </c>
      <c r="M181" s="126" t="str">
        <f>VLOOKUP($G181,'WM-AR'!$A$7:$AK$1630,10,FALSE)</f>
        <v>Adhesive Rubber Sheet or Bitumen Polyethylene Laminated Waterproofing Membrane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 t="str">
        <f>VLOOKUP($G181,'WM-AR'!$A$7:$AK$1630,26,FALSE)</f>
        <v>THK=(  )mm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4013</v>
      </c>
      <c r="AE181" s="181" t="s">
        <v>3926</v>
      </c>
      <c r="AF181" s="180">
        <v>147.928</v>
      </c>
      <c r="AG181" s="180" t="s">
        <v>3835</v>
      </c>
      <c r="AH181" s="39" t="s">
        <v>3932</v>
      </c>
    </row>
    <row r="182" spans="2:34" ht="49.9" customHeight="1">
      <c r="B182" s="4"/>
      <c r="C182" s="32"/>
      <c r="D182" s="32"/>
      <c r="E182" s="473"/>
      <c r="F182" s="31" t="s">
        <v>3684</v>
      </c>
      <c r="G182" s="125" t="s">
        <v>2209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Concrete Protective Coating (U/G)</v>
      </c>
      <c r="L182" s="126" t="str">
        <f>VLOOKUP($G182,'WM-AR'!$A$7:$AK$1630,8,FALSE)</f>
        <v>Memebrane Protection Board</v>
      </c>
      <c r="M182" s="126" t="str">
        <f>VLOOKUP($G182,'WM-AR'!$A$7:$AK$1630,10,FALSE)</f>
        <v>Bitumen Impregnated Fiberboard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 t="str">
        <f>VLOOKUP($G182,'WM-AR'!$A$7:$AK$1630,26,FALSE)</f>
        <v>THK=(  )mm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4012</v>
      </c>
      <c r="AE182" s="181" t="s">
        <v>3926</v>
      </c>
      <c r="AF182" s="180">
        <v>147.928</v>
      </c>
      <c r="AG182" s="180" t="s">
        <v>3835</v>
      </c>
      <c r="AH182" s="39" t="s">
        <v>3932</v>
      </c>
    </row>
    <row r="183" spans="2:34" ht="49.9" customHeight="1">
      <c r="B183" s="4"/>
      <c r="C183" s="12"/>
      <c r="D183" s="12"/>
      <c r="E183" s="471" t="s">
        <v>5081</v>
      </c>
      <c r="F183" s="31" t="s">
        <v>3905</v>
      </c>
      <c r="G183" s="125" t="s">
        <v>1078</v>
      </c>
      <c r="H183" s="126"/>
      <c r="I183" s="126" t="str">
        <f>VLOOKUP($G183,'WM-AR'!$A$7:$AK$1630,34,FALSE)</f>
        <v>M3</v>
      </c>
      <c r="J183" s="126" t="str">
        <f>VLOOKUP($G183,'WM-AR'!$A$7:$AK$1630,4,FALSE)</f>
        <v>Earth Work</v>
      </c>
      <c r="K183" s="126" t="str">
        <f>VLOOKUP($G183,'WM-AR'!$A$7:$AK$1630,6,FALSE)</f>
        <v>-</v>
      </c>
      <c r="L183" s="126" t="str">
        <f>VLOOKUP($G183,'WM-AR'!$A$7:$AK$1630,8,FALSE)</f>
        <v>Excavation</v>
      </c>
      <c r="M183" s="126" t="str">
        <f>VLOOKUP($G183,'WM-AR'!$A$7:$AK$1630,10,FALSE)</f>
        <v>Soil, Mech.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>
        <f>VLOOKUP($G183,'WM-AR'!$A$7:$AK$1630,20,FALSE)</f>
        <v>0</v>
      </c>
      <c r="S183" s="126" t="str">
        <f>VLOOKUP($G183,'WM-AR'!$A$7:$AK$1630,22,FALSE)</f>
        <v>2.0M &lt; D ≤ 4.0M</v>
      </c>
      <c r="T183" s="126">
        <f>VLOOKUP($G183,'WM-AR'!$A$7:$AK$1630,24,FALSE)</f>
        <v>0</v>
      </c>
      <c r="U183" s="126">
        <f>VLOOKUP($G183,'WM-AR'!$A$7:$AK$1630,25,FALSE)</f>
        <v>0</v>
      </c>
      <c r="V183" s="126">
        <f>VLOOKUP($G183,'WM-AR'!$A$7:$AK$1630,26,FALSE)</f>
        <v>0</v>
      </c>
      <c r="W183" s="126">
        <f>VLOOKUP($G183,'WM-AR'!$A$7:$AK$1630,27,FALSE)</f>
        <v>0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12" t="s">
        <v>3844</v>
      </c>
      <c r="AE183" s="179" t="s">
        <v>4984</v>
      </c>
      <c r="AF183" s="180">
        <v>433.31200000000001</v>
      </c>
      <c r="AG183" s="180" t="s">
        <v>3834</v>
      </c>
      <c r="AH183" s="33" t="s">
        <v>4985</v>
      </c>
    </row>
    <row r="184" spans="2:34" ht="49.9" customHeight="1">
      <c r="B184" s="4"/>
      <c r="C184" s="12"/>
      <c r="D184" s="12"/>
      <c r="E184" s="472"/>
      <c r="F184" s="31" t="s">
        <v>3906</v>
      </c>
      <c r="G184" s="125" t="s">
        <v>1086</v>
      </c>
      <c r="H184" s="126"/>
      <c r="I184" s="126" t="str">
        <f>VLOOKUP($G184,'WM-AR'!$A$7:$AK$1630,34,FALSE)</f>
        <v>M3</v>
      </c>
      <c r="J184" s="126" t="str">
        <f>VLOOKUP($G184,'WM-AR'!$A$7:$AK$1630,4,FALSE)</f>
        <v>Earth Work</v>
      </c>
      <c r="K184" s="126" t="str">
        <f>VLOOKUP($G184,'WM-AR'!$A$7:$AK$1630,6,FALSE)</f>
        <v>-</v>
      </c>
      <c r="L184" s="126" t="str">
        <f>VLOOKUP($G184,'WM-AR'!$A$7:$AK$1630,8,FALSE)</f>
        <v>Backfill</v>
      </c>
      <c r="M184" s="126" t="str">
        <f>VLOOKUP($G184,'WM-AR'!$A$7:$AK$1630,10,FALSE)</f>
        <v>Re-use, Soil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>
        <f>VLOOKUP($G184,'WM-AR'!$A$7:$AK$1630,26,FALSE)</f>
        <v>0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 t="str">
        <f>VLOOKUP($G184,'WM-AR'!$A$7:$AK$1630,30,FALSE)</f>
        <v>Compaction=(  )%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12" t="s">
        <v>3845</v>
      </c>
      <c r="AE184" s="179" t="s">
        <v>5408</v>
      </c>
      <c r="AF184" s="180">
        <v>355.31799999999998</v>
      </c>
      <c r="AG184" s="180" t="s">
        <v>3834</v>
      </c>
      <c r="AH184" s="33" t="s">
        <v>4985</v>
      </c>
    </row>
    <row r="185" spans="2:34" ht="49.9" customHeight="1">
      <c r="B185" s="4"/>
      <c r="C185" s="12"/>
      <c r="D185" s="12"/>
      <c r="E185" s="473"/>
      <c r="F185" s="31" t="s">
        <v>3907</v>
      </c>
      <c r="G185" s="125" t="s">
        <v>1090</v>
      </c>
      <c r="H185" s="126"/>
      <c r="I185" s="126" t="str">
        <f>VLOOKUP($G185,'WM-AR'!$A$7:$AK$1630,34,FALSE)</f>
        <v>M3</v>
      </c>
      <c r="J185" s="126" t="str">
        <f>VLOOKUP($G185,'WM-AR'!$A$7:$AK$1630,4,FALSE)</f>
        <v>Earth Work</v>
      </c>
      <c r="K185" s="126" t="str">
        <f>VLOOKUP($G185,'WM-AR'!$A$7:$AK$1630,6,FALSE)</f>
        <v>-</v>
      </c>
      <c r="L185" s="126" t="str">
        <f>VLOOKUP($G185,'WM-AR'!$A$7:$AK$1630,8,FALSE)</f>
        <v>Disposal</v>
      </c>
      <c r="M185" s="126" t="str">
        <f>VLOOKUP($G185,'WM-AR'!$A$7:$AK$1630,10,FALSE)</f>
        <v>Soil</v>
      </c>
      <c r="N185" s="126">
        <f>VLOOKUP($G185,'WM-AR'!$A$7:$AK$1630,12,FALSE)</f>
        <v>0</v>
      </c>
      <c r="O185" s="126">
        <f>VLOOKUP($G185,'WM-AR'!$A$7:$AK$1630,14,FALSE)</f>
        <v>0</v>
      </c>
      <c r="P185" s="126">
        <f>VLOOKUP($G185,'WM-AR'!$A$7:$AK$1630,16,FALSE)</f>
        <v>0</v>
      </c>
      <c r="Q185" s="126">
        <f>VLOOKUP($G185,'WM-AR'!$A$7:$AK$1630,18,FALSE)</f>
        <v>0</v>
      </c>
      <c r="R185" s="126">
        <f>VLOOKUP($G185,'WM-AR'!$A$7:$AK$1630,20,FALSE)</f>
        <v>0</v>
      </c>
      <c r="S185" s="126">
        <f>VLOOKUP($G185,'WM-AR'!$A$7:$AK$1630,22,FALSE)</f>
        <v>0</v>
      </c>
      <c r="T185" s="126">
        <f>VLOOKUP($G185,'WM-AR'!$A$7:$AK$1630,24,FALSE)</f>
        <v>0</v>
      </c>
      <c r="U185" s="126">
        <f>VLOOKUP($G185,'WM-AR'!$A$7:$AK$1630,25,FALSE)</f>
        <v>0</v>
      </c>
      <c r="V185" s="126">
        <f>VLOOKUP($G185,'WM-AR'!$A$7:$AK$1630,26,FALSE)</f>
        <v>0</v>
      </c>
      <c r="W185" s="126">
        <f>VLOOKUP($G185,'WM-AR'!$A$7:$AK$1630,27,FALSE)</f>
        <v>0</v>
      </c>
      <c r="X185" s="126" t="str">
        <f>VLOOKUP($G185,'WM-AR'!$A$7:$AK$1630,28,FALSE)</f>
        <v>Disposal Distance=Appx. (  )km from Site</v>
      </c>
      <c r="Y185" s="126">
        <f>VLOOKUP($G185,'WM-AR'!$A$7:$AK$1630,29,FALSE)</f>
        <v>0</v>
      </c>
      <c r="Z185" s="126">
        <f>VLOOKUP($G185,'WM-AR'!$A$7:$AK$1630,30,FALSE)</f>
        <v>0</v>
      </c>
      <c r="AA185" s="126">
        <f>VLOOKUP($G185,'WM-AR'!$A$7:$AK$1630,31,FALSE)</f>
        <v>0</v>
      </c>
      <c r="AB185" s="126">
        <f>VLOOKUP($G185,'WM-AR'!$A$7:$AK$1630,32,FALSE)</f>
        <v>0</v>
      </c>
      <c r="AC185" s="126">
        <f>VLOOKUP($G185,'WM-AR'!$A$7:$AK$1630,33,FALSE)</f>
        <v>0</v>
      </c>
      <c r="AD185" s="12" t="s">
        <v>3846</v>
      </c>
      <c r="AE185" s="179" t="s">
        <v>5409</v>
      </c>
      <c r="AF185" s="180">
        <v>77.994</v>
      </c>
      <c r="AG185" s="180" t="s">
        <v>3834</v>
      </c>
      <c r="AH185" s="33" t="s">
        <v>4985</v>
      </c>
    </row>
    <row r="186" spans="2:34" ht="34.9" customHeight="1">
      <c r="B186" s="4"/>
      <c r="C186" s="7"/>
      <c r="D186" s="8"/>
      <c r="E186" s="8"/>
      <c r="F186" s="173" t="s">
        <v>3930</v>
      </c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34.9" customHeight="1">
      <c r="B187" s="19">
        <v>4.5</v>
      </c>
      <c r="C187" s="61" t="s">
        <v>4785</v>
      </c>
      <c r="D187" s="61"/>
      <c r="E187" s="61"/>
      <c r="F187" s="20"/>
      <c r="G187" s="38"/>
      <c r="H187" s="399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2"/>
      <c r="AE187" s="23"/>
      <c r="AF187" s="23"/>
      <c r="AG187" s="23"/>
      <c r="AH187" s="23"/>
    </row>
    <row r="188" spans="2:34" ht="33" customHeight="1">
      <c r="B188" s="185"/>
      <c r="C188" s="186"/>
      <c r="D188" s="186"/>
      <c r="E188" s="186"/>
      <c r="F188" s="191" t="s">
        <v>4786</v>
      </c>
      <c r="G188" s="187"/>
      <c r="H188" s="187"/>
      <c r="I188" s="188"/>
      <c r="J188" s="188"/>
      <c r="K188" s="188"/>
      <c r="L188" s="188"/>
      <c r="M188" s="188"/>
      <c r="N188" s="188"/>
      <c r="O188" s="188"/>
      <c r="P188" s="188"/>
      <c r="Q188" s="188"/>
      <c r="R188" s="188"/>
      <c r="S188" s="188"/>
      <c r="T188" s="188"/>
      <c r="U188" s="188"/>
      <c r="V188" s="188"/>
      <c r="W188" s="188"/>
      <c r="X188" s="188"/>
      <c r="Y188" s="188"/>
      <c r="Z188" s="188"/>
      <c r="AA188" s="188"/>
      <c r="AB188" s="188"/>
      <c r="AC188" s="188"/>
      <c r="AD188" s="189"/>
      <c r="AE188" s="189"/>
      <c r="AF188" s="189"/>
      <c r="AG188" s="189"/>
      <c r="AH188" s="190"/>
    </row>
    <row r="189" spans="2:34" ht="34.9" customHeight="1">
      <c r="B189" s="335"/>
      <c r="C189" s="336" t="s">
        <v>3730</v>
      </c>
      <c r="D189" s="334" t="s">
        <v>5005</v>
      </c>
      <c r="E189" s="180" t="s">
        <v>5617</v>
      </c>
      <c r="F189" s="123" t="s">
        <v>4787</v>
      </c>
      <c r="G189" s="45"/>
      <c r="H189" s="45"/>
      <c r="I189" s="45"/>
      <c r="J189" s="45"/>
      <c r="K189" s="45"/>
      <c r="L189" s="46"/>
      <c r="M189" s="58"/>
      <c r="N189" s="59"/>
      <c r="O189" s="59"/>
      <c r="P189" s="59"/>
      <c r="Q189" s="59"/>
      <c r="R189" s="59"/>
      <c r="S189" s="59"/>
      <c r="T189" s="60"/>
      <c r="U189" s="14"/>
      <c r="V189" s="14"/>
      <c r="W189" s="14"/>
      <c r="X189" s="14"/>
      <c r="Y189" s="14"/>
      <c r="Z189" s="14"/>
      <c r="AA189" s="14"/>
      <c r="AB189" s="14"/>
      <c r="AC189" s="14"/>
      <c r="AD189" s="124" t="s">
        <v>3741</v>
      </c>
      <c r="AE189" s="159"/>
      <c r="AF189" s="159"/>
      <c r="AG189" s="159"/>
      <c r="AH189" s="11"/>
    </row>
    <row r="190" spans="2:34" ht="49.9" customHeight="1">
      <c r="B190" s="5"/>
      <c r="C190" s="85"/>
      <c r="D190" s="85"/>
      <c r="E190" s="85"/>
      <c r="F190" s="31" t="s">
        <v>3739</v>
      </c>
      <c r="G190" s="125" t="s">
        <v>1159</v>
      </c>
      <c r="H190" s="126"/>
      <c r="I190" s="126" t="str">
        <f>VLOOKUP($G190,'WM-AR'!$A$7:$AK$1630,34,FALSE)</f>
        <v>M</v>
      </c>
      <c r="J190" s="126" t="str">
        <f>VLOOKUP($G190,'WM-AR'!$A$7:$AK$1630,4,FALSE)</f>
        <v>Pile Work</v>
      </c>
      <c r="K190" s="126" t="str">
        <f>VLOOKUP($G190,'WM-AR'!$A$7:$AK$1630,6,FALSE)</f>
        <v>Piling Work</v>
      </c>
      <c r="L190" s="126" t="str">
        <f>VLOOKUP($G190,'WM-AR'!$A$7:$AK$1630,8,FALSE)</f>
        <v>Steel Pipe Pile Work</v>
      </c>
      <c r="M190" s="126" t="str">
        <f>VLOOKUP($G190,'WM-AR'!$A$7:$AK$1630,10,FALSE)</f>
        <v>Direct Driving</v>
      </c>
      <c r="N190" s="126">
        <f>VLOOKUP($G190,'WM-AR'!$A$7:$AK$1630,12,FALSE)</f>
        <v>0</v>
      </c>
      <c r="O190" s="126">
        <f>VLOOKUP($G190,'WM-AR'!$A$7:$AK$1630,14,FALSE)</f>
        <v>0</v>
      </c>
      <c r="P190" s="126">
        <f>VLOOKUP($G190,'WM-AR'!$A$7:$AK$1630,16,FALSE)</f>
        <v>0</v>
      </c>
      <c r="Q190" s="126">
        <f>VLOOKUP($G190,'WM-AR'!$A$7:$AK$1630,18,FALSE)</f>
        <v>0</v>
      </c>
      <c r="R190" s="126" t="str">
        <f>VLOOKUP($G190,'WM-AR'!$A$7:$AK$1630,20,FALSE)</f>
        <v>Including Pile Connection and Joint Welding Work</v>
      </c>
      <c r="S190" s="126">
        <f>VLOOKUP($G190,'WM-AR'!$A$7:$AK$1630,22,FALSE)</f>
        <v>0</v>
      </c>
      <c r="T190" s="126">
        <f>VLOOKUP($G190,'WM-AR'!$A$7:$AK$1630,24,FALSE)</f>
        <v>0</v>
      </c>
      <c r="U190" s="126">
        <f>VLOOKUP($G190,'WM-AR'!$A$7:$AK$1630,25,FALSE)</f>
        <v>0</v>
      </c>
      <c r="V190" s="126" t="str">
        <f>VLOOKUP($G190,'WM-AR'!$A$7:$AK$1630,26,FALSE)</f>
        <v>D=(  )mm / THK=(  )mm</v>
      </c>
      <c r="W190" s="126" t="str">
        <f>VLOOKUP($G190,'WM-AR'!$A$7:$AK$1630,27,FALSE)</f>
        <v>Pile Length per Hole=(  )M</v>
      </c>
      <c r="X190" s="126">
        <f>VLOOKUP($G190,'WM-AR'!$A$7:$AK$1630,28,FALSE)</f>
        <v>0</v>
      </c>
      <c r="Y190" s="126">
        <f>VLOOKUP($G190,'WM-AR'!$A$7:$AK$1630,29,FALSE)</f>
        <v>0</v>
      </c>
      <c r="Z190" s="126">
        <f>VLOOKUP($G190,'WM-AR'!$A$7:$AK$1630,30,FALSE)</f>
        <v>0</v>
      </c>
      <c r="AA190" s="126">
        <f>VLOOKUP($G190,'WM-AR'!$A$7:$AK$1630,31,FALSE)</f>
        <v>0</v>
      </c>
      <c r="AB190" s="126">
        <f>VLOOKUP($G190,'WM-AR'!$A$7:$AK$1630,32,FALSE)</f>
        <v>0</v>
      </c>
      <c r="AC190" s="126">
        <f>VLOOKUP($G190,'WM-AR'!$A$7:$AK$1630,33,FALSE)</f>
        <v>0</v>
      </c>
      <c r="AD190" s="5" t="s">
        <v>3738</v>
      </c>
      <c r="AE190" s="179" t="s">
        <v>5482</v>
      </c>
      <c r="AF190" s="182">
        <v>1690</v>
      </c>
      <c r="AG190" s="182" t="s">
        <v>4929</v>
      </c>
      <c r="AH190" s="10"/>
    </row>
    <row r="191" spans="2:34" ht="49.9" customHeight="1">
      <c r="B191" s="4"/>
      <c r="C191" s="7"/>
      <c r="D191" s="7"/>
      <c r="E191" s="7"/>
      <c r="F191" s="31" t="s">
        <v>3740</v>
      </c>
      <c r="G191" s="125" t="s">
        <v>2039</v>
      </c>
      <c r="H191" s="126"/>
      <c r="I191" s="126" t="str">
        <f>VLOOKUP($G191,'WM-AR'!$A$7:$AK$1630,34,FALSE)</f>
        <v>EA</v>
      </c>
      <c r="J191" s="126" t="str">
        <f>VLOOKUP($G191,'WM-AR'!$A$7:$AK$1630,4,FALSE)</f>
        <v>Pile Work</v>
      </c>
      <c r="K191" s="126" t="str">
        <f>VLOOKUP($G191,'WM-AR'!$A$7:$AK$1630,6,FALSE)</f>
        <v>Pile Head Treatment</v>
      </c>
      <c r="L191" s="126" t="str">
        <f>VLOOKUP($G191,'WM-AR'!$A$7:$AK$1630,8,FALSE)</f>
        <v>Steel Pipe Pile Work</v>
      </c>
      <c r="M191" s="126">
        <f>VLOOKUP($G191,'WM-AR'!$A$7:$AK$1630,10,FALSE)</f>
        <v>0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>
        <f>VLOOKUP($G191,'WM-AR'!$A$7:$AK$1630,20,FALSE)</f>
        <v>0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D=(  )mm / THK=(  )mm</v>
      </c>
      <c r="W191" s="126">
        <f>VLOOKUP($G191,'WM-AR'!$A$7:$AK$1630,27,FALSE)</f>
        <v>0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3738</v>
      </c>
      <c r="AE191" s="179" t="s">
        <v>5483</v>
      </c>
      <c r="AF191" s="182">
        <v>169</v>
      </c>
      <c r="AG191" s="182" t="s">
        <v>4930</v>
      </c>
      <c r="AH191" s="10"/>
    </row>
    <row r="192" spans="2:34" ht="34.9" customHeight="1">
      <c r="B192" s="4"/>
      <c r="C192" s="7"/>
      <c r="D192" s="8"/>
      <c r="E192" s="8"/>
      <c r="F192" s="8"/>
      <c r="G192" s="9"/>
      <c r="H192" s="14"/>
      <c r="I192" s="14"/>
      <c r="J192" s="14"/>
      <c r="K192" s="14"/>
      <c r="L192" s="14"/>
      <c r="M192" s="14"/>
      <c r="N192" s="14"/>
      <c r="O192" s="14"/>
      <c r="P192" s="14"/>
      <c r="Q192" s="14"/>
      <c r="R192" s="14"/>
      <c r="S192" s="14"/>
      <c r="T192" s="14"/>
      <c r="U192" s="14"/>
      <c r="V192" s="14"/>
      <c r="W192" s="14"/>
      <c r="X192" s="14"/>
      <c r="Y192" s="14"/>
      <c r="Z192" s="14"/>
      <c r="AA192" s="14"/>
      <c r="AB192" s="14"/>
      <c r="AC192" s="14"/>
      <c r="AD192" s="5"/>
      <c r="AE192" s="156"/>
      <c r="AF192" s="156"/>
      <c r="AG192" s="156"/>
      <c r="AH192" s="10"/>
    </row>
    <row r="193" spans="2:34" ht="34.9" customHeight="1">
      <c r="B193" s="335"/>
      <c r="C193" s="336" t="s">
        <v>3730</v>
      </c>
      <c r="D193" s="334"/>
      <c r="E193" s="180"/>
      <c r="F193" s="123" t="s">
        <v>4789</v>
      </c>
      <c r="G193" s="45"/>
      <c r="H193" s="45"/>
      <c r="I193" s="45"/>
      <c r="J193" s="45"/>
      <c r="K193" s="45"/>
      <c r="L193" s="46"/>
      <c r="M193" s="58"/>
      <c r="N193" s="59"/>
      <c r="O193" s="59"/>
      <c r="P193" s="59"/>
      <c r="Q193" s="59"/>
      <c r="R193" s="59"/>
      <c r="S193" s="59"/>
      <c r="T193" s="60"/>
      <c r="U193" s="14"/>
      <c r="V193" s="14"/>
      <c r="W193" s="14"/>
      <c r="X193" s="14"/>
      <c r="Y193" s="14"/>
      <c r="Z193" s="14"/>
      <c r="AA193" s="14"/>
      <c r="AB193" s="14"/>
      <c r="AC193" s="14"/>
      <c r="AD193" s="124" t="s">
        <v>3933</v>
      </c>
      <c r="AE193" s="159"/>
      <c r="AF193" s="159"/>
      <c r="AG193" s="159"/>
      <c r="AH193" s="11"/>
    </row>
    <row r="194" spans="2:34" ht="49.9" customHeight="1">
      <c r="B194" s="5"/>
      <c r="C194" s="85"/>
      <c r="D194" s="85"/>
      <c r="E194" s="85"/>
      <c r="F194" s="31" t="s">
        <v>3816</v>
      </c>
      <c r="G194" s="125" t="s">
        <v>1148</v>
      </c>
      <c r="H194" s="126"/>
      <c r="I194" s="126" t="str">
        <f>VLOOKUP($G194,'WM-AR'!$A$7:$AK$1630,34,FALSE)</f>
        <v>M</v>
      </c>
      <c r="J194" s="126" t="str">
        <f>VLOOKUP($G194,'WM-AR'!$A$7:$AK$1630,4,FALSE)</f>
        <v>Pile Work</v>
      </c>
      <c r="K194" s="126" t="str">
        <f>VLOOKUP($G194,'WM-AR'!$A$7:$AK$1630,6,FALSE)</f>
        <v>Piling Work</v>
      </c>
      <c r="L194" s="126" t="str">
        <f>VLOOKUP($G194,'WM-AR'!$A$7:$AK$1630,8,FALSE)</f>
        <v>Pretensioned High-strength Concrete Pile (Type-A)</v>
      </c>
      <c r="M194" s="126" t="str">
        <f>VLOOKUP($G194,'WM-AR'!$A$7:$AK$1630,10,FALSE)</f>
        <v>Soil Cement Injected Precast(S.I.P) Pile Method</v>
      </c>
      <c r="N194" s="126">
        <f>VLOOKUP($G194,'WM-AR'!$A$7:$AK$1630,12,FALSE)</f>
        <v>0</v>
      </c>
      <c r="O194" s="126">
        <f>VLOOKUP($G194,'WM-AR'!$A$7:$AK$1630,14,FALSE)</f>
        <v>0</v>
      </c>
      <c r="P194" s="126">
        <f>VLOOKUP($G194,'WM-AR'!$A$7:$AK$1630,16,FALSE)</f>
        <v>0</v>
      </c>
      <c r="Q194" s="126">
        <f>VLOOKUP($G194,'WM-AR'!$A$7:$AK$1630,18,FALSE)</f>
        <v>0</v>
      </c>
      <c r="R194" s="126" t="str">
        <f>VLOOKUP($G194,'WM-AR'!$A$7:$AK$1630,20,FALSE)</f>
        <v>Including Pile Connection and Joint Welding Work</v>
      </c>
      <c r="S194" s="126">
        <f>VLOOKUP($G194,'WM-AR'!$A$7:$AK$1630,22,FALSE)</f>
        <v>0</v>
      </c>
      <c r="T194" s="126">
        <f>VLOOKUP($G194,'WM-AR'!$A$7:$AK$1630,24,FALSE)</f>
        <v>0</v>
      </c>
      <c r="U194" s="126">
        <f>VLOOKUP($G194,'WM-AR'!$A$7:$AK$1630,25,FALSE)</f>
        <v>0</v>
      </c>
      <c r="V194" s="126" t="str">
        <f>VLOOKUP($G194,'WM-AR'!$A$7:$AK$1630,26,FALSE)</f>
        <v>DIA=(  )mm</v>
      </c>
      <c r="W194" s="126" t="str">
        <f>VLOOKUP($G194,'WM-AR'!$A$7:$AK$1630,27,FALSE)</f>
        <v>Pile Length per Hole=(  )M</v>
      </c>
      <c r="X194" s="126">
        <f>VLOOKUP($G194,'WM-AR'!$A$7:$AK$1630,28,FALSE)</f>
        <v>0</v>
      </c>
      <c r="Y194" s="126">
        <f>VLOOKUP($G194,'WM-AR'!$A$7:$AK$1630,29,FALSE)</f>
        <v>0</v>
      </c>
      <c r="Z194" s="126">
        <f>VLOOKUP($G194,'WM-AR'!$A$7:$AK$1630,30,FALSE)</f>
        <v>0</v>
      </c>
      <c r="AA194" s="126">
        <f>VLOOKUP($G194,'WM-AR'!$A$7:$AK$1630,31,FALSE)</f>
        <v>0</v>
      </c>
      <c r="AB194" s="126">
        <f>VLOOKUP($G194,'WM-AR'!$A$7:$AK$1630,32,FALSE)</f>
        <v>0</v>
      </c>
      <c r="AC194" s="126">
        <f>VLOOKUP($G194,'WM-AR'!$A$7:$AK$1630,33,FALSE)</f>
        <v>0</v>
      </c>
      <c r="AD194" s="5" t="s">
        <v>3815</v>
      </c>
      <c r="AE194" s="179" t="s">
        <v>5482</v>
      </c>
      <c r="AF194" s="182"/>
      <c r="AG194" s="182" t="s">
        <v>4929</v>
      </c>
      <c r="AH194" s="10"/>
    </row>
    <row r="195" spans="2:34" ht="49.9" customHeight="1">
      <c r="B195" s="4"/>
      <c r="C195" s="7"/>
      <c r="D195" s="7"/>
      <c r="E195" s="7"/>
      <c r="F195" s="31" t="s">
        <v>3817</v>
      </c>
      <c r="G195" s="125" t="s">
        <v>2035</v>
      </c>
      <c r="H195" s="126"/>
      <c r="I195" s="126" t="str">
        <f>VLOOKUP($G195,'WM-AR'!$A$7:$AK$1630,34,FALSE)</f>
        <v>EA</v>
      </c>
      <c r="J195" s="126" t="str">
        <f>VLOOKUP($G195,'WM-AR'!$A$7:$AK$1630,4,FALSE)</f>
        <v>Pile Work</v>
      </c>
      <c r="K195" s="126" t="str">
        <f>VLOOKUP($G195,'WM-AR'!$A$7:$AK$1630,6,FALSE)</f>
        <v>Pile Head Treatment</v>
      </c>
      <c r="L195" s="126" t="str">
        <f>VLOOKUP($G195,'WM-AR'!$A$7:$AK$1630,8,FALSE)</f>
        <v>Pretensioned High-strength Concrete Pile (Type-A)</v>
      </c>
      <c r="M195" s="126">
        <f>VLOOKUP($G195,'WM-AR'!$A$7:$AK$1630,10,FALSE)</f>
        <v>0</v>
      </c>
      <c r="N195" s="126">
        <f>VLOOKUP($G195,'WM-AR'!$A$7:$AK$1630,12,FALSE)</f>
        <v>0</v>
      </c>
      <c r="O195" s="126">
        <f>VLOOKUP($G195,'WM-AR'!$A$7:$AK$1630,14,FALSE)</f>
        <v>0</v>
      </c>
      <c r="P195" s="126">
        <f>VLOOKUP($G195,'WM-AR'!$A$7:$AK$1630,16,FALSE)</f>
        <v>0</v>
      </c>
      <c r="Q195" s="126">
        <f>VLOOKUP($G195,'WM-AR'!$A$7:$AK$1630,18,FALSE)</f>
        <v>0</v>
      </c>
      <c r="R195" s="126">
        <f>VLOOKUP($G195,'WM-AR'!$A$7:$AK$1630,20,FALSE)</f>
        <v>0</v>
      </c>
      <c r="S195" s="126">
        <f>VLOOKUP($G195,'WM-AR'!$A$7:$AK$1630,22,FALSE)</f>
        <v>0</v>
      </c>
      <c r="T195" s="126">
        <f>VLOOKUP($G195,'WM-AR'!$A$7:$AK$1630,24,FALSE)</f>
        <v>0</v>
      </c>
      <c r="U195" s="126">
        <f>VLOOKUP($G195,'WM-AR'!$A$7:$AK$1630,25,FALSE)</f>
        <v>0</v>
      </c>
      <c r="V195" s="126" t="str">
        <f>VLOOKUP($G195,'WM-AR'!$A$7:$AK$1630,26,FALSE)</f>
        <v>DIA=(  )mm</v>
      </c>
      <c r="W195" s="126">
        <f>VLOOKUP($G195,'WM-AR'!$A$7:$AK$1630,27,FALSE)</f>
        <v>0</v>
      </c>
      <c r="X195" s="126">
        <f>VLOOKUP($G195,'WM-AR'!$A$7:$AK$1630,28,FALSE)</f>
        <v>0</v>
      </c>
      <c r="Y195" s="126">
        <f>VLOOKUP($G195,'WM-AR'!$A$7:$AK$1630,29,FALSE)</f>
        <v>0</v>
      </c>
      <c r="Z195" s="126">
        <f>VLOOKUP($G195,'WM-AR'!$A$7:$AK$1630,30,FALSE)</f>
        <v>0</v>
      </c>
      <c r="AA195" s="126">
        <f>VLOOKUP($G195,'WM-AR'!$A$7:$AK$1630,31,FALSE)</f>
        <v>0</v>
      </c>
      <c r="AB195" s="126">
        <f>VLOOKUP($G195,'WM-AR'!$A$7:$AK$1630,32,FALSE)</f>
        <v>0</v>
      </c>
      <c r="AC195" s="126">
        <f>VLOOKUP($G195,'WM-AR'!$A$7:$AK$1630,33,FALSE)</f>
        <v>0</v>
      </c>
      <c r="AD195" s="5" t="s">
        <v>3815</v>
      </c>
      <c r="AE195" s="179" t="s">
        <v>5483</v>
      </c>
      <c r="AF195" s="182"/>
      <c r="AG195" s="182" t="s">
        <v>4930</v>
      </c>
      <c r="AH195" s="10"/>
    </row>
    <row r="196" spans="2:34" ht="34.9" customHeight="1">
      <c r="B196" s="4"/>
      <c r="C196" s="7"/>
      <c r="D196" s="8"/>
      <c r="E196" s="8"/>
      <c r="F196" s="8"/>
      <c r="G196" s="9"/>
      <c r="H196" s="14"/>
      <c r="I196" s="14"/>
      <c r="J196" s="14"/>
      <c r="K196" s="14"/>
      <c r="L196" s="14"/>
      <c r="M196" s="14"/>
      <c r="N196" s="14"/>
      <c r="O196" s="14"/>
      <c r="P196" s="14"/>
      <c r="Q196" s="14"/>
      <c r="R196" s="14"/>
      <c r="S196" s="14"/>
      <c r="T196" s="14"/>
      <c r="U196" s="14"/>
      <c r="V196" s="14"/>
      <c r="W196" s="14"/>
      <c r="X196" s="14"/>
      <c r="Y196" s="14"/>
      <c r="Z196" s="14"/>
      <c r="AA196" s="14"/>
      <c r="AB196" s="14"/>
      <c r="AC196" s="14"/>
      <c r="AD196" s="5"/>
      <c r="AE196" s="156"/>
      <c r="AF196" s="156"/>
      <c r="AG196" s="156"/>
      <c r="AH196" s="10"/>
    </row>
    <row r="197" spans="2:34" ht="34.9" customHeight="1">
      <c r="B197" s="19"/>
      <c r="C197" s="312" t="s">
        <v>4790</v>
      </c>
      <c r="D197" s="312"/>
      <c r="E197" s="312"/>
      <c r="F197" s="20"/>
      <c r="G197" s="38"/>
      <c r="H197" s="399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2"/>
      <c r="AE197" s="23"/>
      <c r="AF197" s="23"/>
      <c r="AG197" s="23"/>
      <c r="AH197" s="23"/>
    </row>
    <row r="198" spans="2:34" ht="34.9" customHeight="1">
      <c r="B198" s="335"/>
      <c r="C198" s="336"/>
      <c r="D198" s="334"/>
      <c r="E198" s="180"/>
      <c r="F198" s="313" t="s">
        <v>3843</v>
      </c>
      <c r="G198" s="45"/>
      <c r="H198" s="45"/>
      <c r="I198" s="45"/>
      <c r="J198" s="45"/>
      <c r="K198" s="45"/>
      <c r="L198" s="46"/>
      <c r="M198" s="58"/>
      <c r="N198" s="59"/>
      <c r="O198" s="59"/>
      <c r="P198" s="59"/>
      <c r="Q198" s="59"/>
      <c r="R198" s="59"/>
      <c r="S198" s="59"/>
      <c r="T198" s="60"/>
      <c r="U198" s="14"/>
      <c r="V198" s="14"/>
      <c r="W198" s="14"/>
      <c r="X198" s="14"/>
      <c r="Y198" s="14"/>
      <c r="Z198" s="14"/>
      <c r="AA198" s="14"/>
      <c r="AB198" s="14"/>
      <c r="AC198" s="14"/>
      <c r="AD198" s="314" t="s">
        <v>4791</v>
      </c>
      <c r="AE198" s="159"/>
      <c r="AF198" s="159"/>
      <c r="AG198" s="159"/>
      <c r="AH198" s="11"/>
    </row>
    <row r="199" spans="2:34" ht="49.9" customHeight="1">
      <c r="B199" s="5"/>
      <c r="C199" s="85"/>
      <c r="D199" s="85"/>
      <c r="E199" s="85"/>
      <c r="F199" s="31" t="s">
        <v>3631</v>
      </c>
      <c r="G199" s="125" t="s">
        <v>1214</v>
      </c>
      <c r="H199" s="126"/>
      <c r="I199" s="126" t="str">
        <f>VLOOKUP($G199,'WM-AR'!$A$7:$AK$1630,34,FALSE)</f>
        <v>M3</v>
      </c>
      <c r="J199" s="126" t="str">
        <f>VLOOKUP($G199,'WM-AR'!$A$7:$AK$1630,4,FALSE)</f>
        <v>Concrete Work</v>
      </c>
      <c r="K199" s="126" t="str">
        <f>VLOOKUP($G199,'WM-AR'!$A$7:$AK$1630,6,FALSE)</f>
        <v>Substructure Work</v>
      </c>
      <c r="L199" s="126" t="str">
        <f>VLOOKUP($G199,'WM-AR'!$A$7:$AK$1630,8,FALSE)</f>
        <v>Structural Concrete</v>
      </c>
      <c r="M199" s="126">
        <f>VLOOKUP($G199,'WM-AR'!$A$7:$AK$1630,10,FALSE)</f>
        <v>0</v>
      </c>
      <c r="N199" s="126" t="str">
        <f>VLOOKUP($G199,'WM-AR'!$A$7:$AK$1630,12,FALSE)</f>
        <v>Cement Type-1</v>
      </c>
      <c r="O199" s="126" t="str">
        <f>VLOOKUP($G199,'WM-AR'!$A$7:$AK$1630,14,FALSE)</f>
        <v>20MPa &lt; F'c (Cylinder Strength) ≤ 25MPa</v>
      </c>
      <c r="P199" s="126">
        <f>VLOOKUP($G199,'WM-AR'!$A$7:$AK$1630,16,FALSE)</f>
        <v>0</v>
      </c>
      <c r="Q199" s="126">
        <f>VLOOKUP($G199,'WM-AR'!$A$7:$AK$1630,18,FALSE)</f>
        <v>0</v>
      </c>
      <c r="R199" s="126">
        <f>VLOOKUP($G199,'WM-AR'!$A$7:$AK$1630,20,FALSE)</f>
        <v>0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>
        <f>VLOOKUP($G199,'WM-AR'!$A$7:$AK$1630,26,FALSE)</f>
        <v>0</v>
      </c>
      <c r="W199" s="126">
        <f>VLOOKUP($G199,'WM-AR'!$A$7:$AK$1630,27,FALSE)</f>
        <v>0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12" t="s">
        <v>3733</v>
      </c>
      <c r="AE199" s="155"/>
      <c r="AF199" s="155"/>
      <c r="AG199" s="155"/>
      <c r="AH199" s="33"/>
    </row>
    <row r="200" spans="2:34" ht="49.9" customHeight="1">
      <c r="B200" s="4"/>
      <c r="C200" s="12"/>
      <c r="D200" s="12"/>
      <c r="E200" s="12"/>
      <c r="F200" s="31" t="s">
        <v>3614</v>
      </c>
      <c r="G200" s="125" t="s">
        <v>1228</v>
      </c>
      <c r="H200" s="126"/>
      <c r="I200" s="126" t="str">
        <f>VLOOKUP($G200,'WM-AR'!$A$7:$AK$1630,34,FALSE)</f>
        <v>TON</v>
      </c>
      <c r="J200" s="126" t="str">
        <f>VLOOKUP($G200,'WM-AR'!$A$7:$AK$1630,4,FALSE)</f>
        <v>Concrete Work</v>
      </c>
      <c r="K200" s="126" t="str">
        <f>VLOOKUP($G200,'WM-AR'!$A$7:$AK$1630,6,FALSE)</f>
        <v>Substructure Work</v>
      </c>
      <c r="L200" s="126" t="str">
        <f>VLOOKUP($G200,'WM-AR'!$A$7:$AK$1630,8,FALSE)</f>
        <v>Rebar Work</v>
      </c>
      <c r="M200" s="126" t="str">
        <f>VLOOKUP($G200,'WM-AR'!$A$7:$AK$1630,10,FALSE)</f>
        <v>Deformed Bar (Non-Coat.)</v>
      </c>
      <c r="N200" s="126">
        <f>VLOOKUP($G200,'WM-AR'!$A$7:$AK$1630,12,FALSE)</f>
        <v>0</v>
      </c>
      <c r="O200" s="126" t="str">
        <f>VLOOKUP($G200,'WM-AR'!$A$7:$AK$1630,14,FALSE)</f>
        <v>400MPa&lt;Fy≤470MPa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>
        <f>VLOOKUP($G200,'WM-AR'!$A$7:$AK$1630,26,FALSE)</f>
        <v>0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12" t="s">
        <v>3724</v>
      </c>
      <c r="AE200" s="12"/>
      <c r="AF200" s="12"/>
      <c r="AG200" s="12"/>
      <c r="AH200" s="39"/>
    </row>
    <row r="201" spans="2:34" ht="49.9" customHeight="1">
      <c r="B201" s="4"/>
      <c r="C201" s="12"/>
      <c r="D201" s="12"/>
      <c r="E201" s="12"/>
      <c r="F201" s="31" t="s">
        <v>3632</v>
      </c>
      <c r="G201" s="125" t="s">
        <v>1221</v>
      </c>
      <c r="H201" s="126"/>
      <c r="I201" s="126" t="str">
        <f>VLOOKUP($G201,'WM-AR'!$A$7:$AK$1630,34,FALSE)</f>
        <v>M2</v>
      </c>
      <c r="J201" s="126" t="str">
        <f>VLOOKUP($G201,'WM-AR'!$A$7:$AK$1630,4,FALSE)</f>
        <v>Concrete Work</v>
      </c>
      <c r="K201" s="126" t="str">
        <f>VLOOKUP($G201,'WM-AR'!$A$7:$AK$1630,6,FALSE)</f>
        <v>Substructure Work</v>
      </c>
      <c r="L201" s="126" t="str">
        <f>VLOOKUP($G201,'WM-AR'!$A$7:$AK$1630,8,FALSE)</f>
        <v>Form Work (3 times in use)</v>
      </c>
      <c r="M201" s="126" t="str">
        <f>VLOOKUP($G201,'WM-AR'!$A$7:$AK$1630,10,FALSE)</f>
        <v>Flat Form</v>
      </c>
      <c r="N201" s="126">
        <f>VLOOKUP($G201,'WM-AR'!$A$7:$AK$1630,12,FALSE)</f>
        <v>0</v>
      </c>
      <c r="O201" s="126">
        <f>VLOOKUP($G201,'WM-AR'!$A$7:$AK$1630,14,FALSE)</f>
        <v>0</v>
      </c>
      <c r="P201" s="126">
        <f>VLOOKUP($G201,'WM-AR'!$A$7:$AK$1630,16,FALSE)</f>
        <v>0</v>
      </c>
      <c r="Q201" s="126">
        <f>VLOOKUP($G201,'WM-AR'!$A$7:$AK$1630,18,FALSE)</f>
        <v>0</v>
      </c>
      <c r="R201" s="126" t="str">
        <f>VLOOKUP($G201,'WM-AR'!$A$7:$AK$1630,20,FALSE)</f>
        <v>Dressed Lumber, Plywood or Steel Form(Wood Planks are not Allowed) incl. Chamfer</v>
      </c>
      <c r="S201" s="126">
        <f>VLOOKUP($G201,'WM-AR'!$A$7:$AK$1630,22,FALSE)</f>
        <v>0</v>
      </c>
      <c r="T201" s="126">
        <f>VLOOKUP($G201,'WM-AR'!$A$7:$AK$1630,24,FALSE)</f>
        <v>0</v>
      </c>
      <c r="U201" s="126">
        <f>VLOOKUP($G201,'WM-AR'!$A$7:$AK$1630,25,FALSE)</f>
        <v>0</v>
      </c>
      <c r="V201" s="126">
        <f>VLOOKUP($G201,'WM-AR'!$A$7:$AK$1630,26,FALSE)</f>
        <v>0</v>
      </c>
      <c r="W201" s="126">
        <f>VLOOKUP($G201,'WM-AR'!$A$7:$AK$1630,27,FALSE)</f>
        <v>0</v>
      </c>
      <c r="X201" s="126">
        <f>VLOOKUP($G201,'WM-AR'!$A$7:$AK$1630,28,FALSE)</f>
        <v>0</v>
      </c>
      <c r="Y201" s="126">
        <f>VLOOKUP($G201,'WM-AR'!$A$7:$AK$1630,29,FALSE)</f>
        <v>0</v>
      </c>
      <c r="Z201" s="126">
        <f>VLOOKUP($G201,'WM-AR'!$A$7:$AK$1630,30,FALSE)</f>
        <v>0</v>
      </c>
      <c r="AA201" s="126">
        <f>VLOOKUP($G201,'WM-AR'!$A$7:$AK$1630,31,FALSE)</f>
        <v>0</v>
      </c>
      <c r="AB201" s="126">
        <f>VLOOKUP($G201,'WM-AR'!$A$7:$AK$1630,32,FALSE)</f>
        <v>0</v>
      </c>
      <c r="AC201" s="126">
        <f>VLOOKUP($G201,'WM-AR'!$A$7:$AK$1630,33,FALSE)</f>
        <v>0</v>
      </c>
      <c r="AD201" s="12"/>
      <c r="AE201" s="12"/>
      <c r="AF201" s="12"/>
      <c r="AG201" s="12"/>
      <c r="AH201" s="39"/>
    </row>
    <row r="202" spans="2:34" ht="49.9" customHeight="1">
      <c r="B202" s="4"/>
      <c r="C202" s="7"/>
      <c r="D202" s="7"/>
      <c r="E202" s="7"/>
      <c r="F202" s="31" t="s">
        <v>3739</v>
      </c>
      <c r="G202" s="125" t="s">
        <v>1159</v>
      </c>
      <c r="H202" s="126"/>
      <c r="I202" s="126" t="str">
        <f>VLOOKUP($G202,'WM-AR'!$A$7:$AK$1630,34,FALSE)</f>
        <v>M</v>
      </c>
      <c r="J202" s="126" t="str">
        <f>VLOOKUP($G202,'WM-AR'!$A$7:$AK$1630,4,FALSE)</f>
        <v>Pile Work</v>
      </c>
      <c r="K202" s="126" t="str">
        <f>VLOOKUP($G202,'WM-AR'!$A$7:$AK$1630,6,FALSE)</f>
        <v>Piling Work</v>
      </c>
      <c r="L202" s="126" t="str">
        <f>VLOOKUP($G202,'WM-AR'!$A$7:$AK$1630,8,FALSE)</f>
        <v>Steel Pipe Pile Work</v>
      </c>
      <c r="M202" s="126" t="str">
        <f>VLOOKUP($G202,'WM-AR'!$A$7:$AK$1630,10,FALSE)</f>
        <v>Direct Driving</v>
      </c>
      <c r="N202" s="126">
        <f>VLOOKUP($G202,'WM-AR'!$A$7:$AK$1630,12,FALSE)</f>
        <v>0</v>
      </c>
      <c r="O202" s="126">
        <f>VLOOKUP($G202,'WM-AR'!$A$7:$AK$1630,14,FALSE)</f>
        <v>0</v>
      </c>
      <c r="P202" s="126">
        <f>VLOOKUP($G202,'WM-AR'!$A$7:$AK$1630,16,FALSE)</f>
        <v>0</v>
      </c>
      <c r="Q202" s="126">
        <f>VLOOKUP($G202,'WM-AR'!$A$7:$AK$1630,18,FALSE)</f>
        <v>0</v>
      </c>
      <c r="R202" s="126" t="str">
        <f>VLOOKUP($G202,'WM-AR'!$A$7:$AK$1630,20,FALSE)</f>
        <v>Including Pile Connection and Joint Welding Work</v>
      </c>
      <c r="S202" s="126">
        <f>VLOOKUP($G202,'WM-AR'!$A$7:$AK$1630,22,FALSE)</f>
        <v>0</v>
      </c>
      <c r="T202" s="126">
        <f>VLOOKUP($G202,'WM-AR'!$A$7:$AK$1630,24,FALSE)</f>
        <v>0</v>
      </c>
      <c r="U202" s="126">
        <f>VLOOKUP($G202,'WM-AR'!$A$7:$AK$1630,25,FALSE)</f>
        <v>0</v>
      </c>
      <c r="V202" s="126" t="str">
        <f>VLOOKUP($G202,'WM-AR'!$A$7:$AK$1630,26,FALSE)</f>
        <v>D=(  )mm / THK=(  )mm</v>
      </c>
      <c r="W202" s="126" t="str">
        <f>VLOOKUP($G202,'WM-AR'!$A$7:$AK$1630,27,FALSE)</f>
        <v>Pile Length per Hole=(  )M</v>
      </c>
      <c r="X202" s="126">
        <f>VLOOKUP($G202,'WM-AR'!$A$7:$AK$1630,28,FALSE)</f>
        <v>0</v>
      </c>
      <c r="Y202" s="126">
        <f>VLOOKUP($G202,'WM-AR'!$A$7:$AK$1630,29,FALSE)</f>
        <v>0</v>
      </c>
      <c r="Z202" s="126">
        <f>VLOOKUP($G202,'WM-AR'!$A$7:$AK$1630,30,FALSE)</f>
        <v>0</v>
      </c>
      <c r="AA202" s="126">
        <f>VLOOKUP($G202,'WM-AR'!$A$7:$AK$1630,31,FALSE)</f>
        <v>0</v>
      </c>
      <c r="AB202" s="126">
        <f>VLOOKUP($G202,'WM-AR'!$A$7:$AK$1630,32,FALSE)</f>
        <v>0</v>
      </c>
      <c r="AC202" s="126">
        <f>VLOOKUP($G202,'WM-AR'!$A$7:$AK$1630,33,FALSE)</f>
        <v>0</v>
      </c>
      <c r="AD202" s="5" t="s">
        <v>3738</v>
      </c>
      <c r="AE202" s="156"/>
      <c r="AF202" s="156"/>
      <c r="AG202" s="156"/>
      <c r="AH202" s="10"/>
    </row>
    <row r="203" spans="2:34" ht="49.9" customHeight="1">
      <c r="B203" s="4"/>
      <c r="C203" s="7"/>
      <c r="D203" s="7"/>
      <c r="E203" s="7"/>
      <c r="F203" s="31" t="s">
        <v>3740</v>
      </c>
      <c r="G203" s="125" t="s">
        <v>2039</v>
      </c>
      <c r="H203" s="126"/>
      <c r="I203" s="126" t="str">
        <f>VLOOKUP($G203,'WM-AR'!$A$7:$AK$1630,34,FALSE)</f>
        <v>EA</v>
      </c>
      <c r="J203" s="126" t="str">
        <f>VLOOKUP($G203,'WM-AR'!$A$7:$AK$1630,4,FALSE)</f>
        <v>Pile Work</v>
      </c>
      <c r="K203" s="126" t="str">
        <f>VLOOKUP($G203,'WM-AR'!$A$7:$AK$1630,6,FALSE)</f>
        <v>Pile Head Treatment</v>
      </c>
      <c r="L203" s="126" t="str">
        <f>VLOOKUP($G203,'WM-AR'!$A$7:$AK$1630,8,FALSE)</f>
        <v>Steel Pipe Pile Work</v>
      </c>
      <c r="M203" s="126">
        <f>VLOOKUP($G203,'WM-AR'!$A$7:$AK$1630,10,FALSE)</f>
        <v>0</v>
      </c>
      <c r="N203" s="126">
        <f>VLOOKUP($G203,'WM-AR'!$A$7:$AK$1630,12,FALSE)</f>
        <v>0</v>
      </c>
      <c r="O203" s="126">
        <f>VLOOKUP($G203,'WM-AR'!$A$7:$AK$1630,14,FALSE)</f>
        <v>0</v>
      </c>
      <c r="P203" s="126">
        <f>VLOOKUP($G203,'WM-AR'!$A$7:$AK$1630,16,FALSE)</f>
        <v>0</v>
      </c>
      <c r="Q203" s="126">
        <f>VLOOKUP($G203,'WM-AR'!$A$7:$AK$1630,18,FALSE)</f>
        <v>0</v>
      </c>
      <c r="R203" s="126">
        <f>VLOOKUP($G203,'WM-AR'!$A$7:$AK$1630,20,FALSE)</f>
        <v>0</v>
      </c>
      <c r="S203" s="126">
        <f>VLOOKUP($G203,'WM-AR'!$A$7:$AK$1630,22,FALSE)</f>
        <v>0</v>
      </c>
      <c r="T203" s="126">
        <f>VLOOKUP($G203,'WM-AR'!$A$7:$AK$1630,24,FALSE)</f>
        <v>0</v>
      </c>
      <c r="U203" s="126">
        <f>VLOOKUP($G203,'WM-AR'!$A$7:$AK$1630,25,FALSE)</f>
        <v>0</v>
      </c>
      <c r="V203" s="126" t="str">
        <f>VLOOKUP($G203,'WM-AR'!$A$7:$AK$1630,26,FALSE)</f>
        <v>D=(  )mm / THK=(  )mm</v>
      </c>
      <c r="W203" s="126">
        <f>VLOOKUP($G203,'WM-AR'!$A$7:$AK$1630,27,FALSE)</f>
        <v>0</v>
      </c>
      <c r="X203" s="126">
        <f>VLOOKUP($G203,'WM-AR'!$A$7:$AK$1630,28,FALSE)</f>
        <v>0</v>
      </c>
      <c r="Y203" s="126">
        <f>VLOOKUP($G203,'WM-AR'!$A$7:$AK$1630,29,FALSE)</f>
        <v>0</v>
      </c>
      <c r="Z203" s="126">
        <f>VLOOKUP($G203,'WM-AR'!$A$7:$AK$1630,30,FALSE)</f>
        <v>0</v>
      </c>
      <c r="AA203" s="126">
        <f>VLOOKUP($G203,'WM-AR'!$A$7:$AK$1630,31,FALSE)</f>
        <v>0</v>
      </c>
      <c r="AB203" s="126">
        <f>VLOOKUP($G203,'WM-AR'!$A$7:$AK$1630,32,FALSE)</f>
        <v>0</v>
      </c>
      <c r="AC203" s="126">
        <f>VLOOKUP($G203,'WM-AR'!$A$7:$AK$1630,33,FALSE)</f>
        <v>0</v>
      </c>
      <c r="AD203" s="5" t="s">
        <v>3738</v>
      </c>
      <c r="AE203" s="156"/>
      <c r="AF203" s="156"/>
      <c r="AG203" s="156"/>
      <c r="AH203" s="10"/>
    </row>
    <row r="204" spans="2:34" ht="34.9" customHeight="1">
      <c r="B204" s="4"/>
      <c r="C204" s="7"/>
      <c r="D204" s="8"/>
      <c r="E204" s="8"/>
      <c r="F204" s="8"/>
      <c r="G204" s="9"/>
      <c r="H204" s="14"/>
      <c r="I204" s="14"/>
      <c r="J204" s="14"/>
      <c r="K204" s="14"/>
      <c r="L204" s="14"/>
      <c r="M204" s="14"/>
      <c r="N204" s="14"/>
      <c r="O204" s="14"/>
      <c r="P204" s="14"/>
      <c r="Q204" s="14"/>
      <c r="R204" s="14"/>
      <c r="S204" s="14"/>
      <c r="T204" s="14"/>
      <c r="U204" s="14"/>
      <c r="V204" s="14"/>
      <c r="W204" s="14"/>
      <c r="X204" s="14"/>
      <c r="Y204" s="14"/>
      <c r="Z204" s="14"/>
      <c r="AA204" s="14"/>
      <c r="AB204" s="14"/>
      <c r="AC204" s="14"/>
      <c r="AD204" s="5"/>
      <c r="AE204" s="156"/>
      <c r="AF204" s="156"/>
      <c r="AG204" s="156"/>
      <c r="AH204" s="10"/>
    </row>
    <row r="205" spans="2:34" ht="34.9" customHeight="1">
      <c r="B205" s="4"/>
      <c r="C205" s="7"/>
      <c r="D205" s="8"/>
      <c r="E205" s="8"/>
      <c r="F205" s="8"/>
      <c r="G205" s="9"/>
      <c r="H205" s="14"/>
      <c r="I205" s="14"/>
      <c r="J205" s="14"/>
      <c r="K205" s="14"/>
      <c r="L205" s="14"/>
      <c r="M205" s="14"/>
      <c r="N205" s="14"/>
      <c r="O205" s="14"/>
      <c r="P205" s="14"/>
      <c r="Q205" s="14"/>
      <c r="R205" s="14"/>
      <c r="S205" s="14"/>
      <c r="T205" s="14"/>
      <c r="U205" s="14"/>
      <c r="V205" s="14"/>
      <c r="W205" s="14"/>
      <c r="X205" s="14"/>
      <c r="Y205" s="14"/>
      <c r="Z205" s="14"/>
      <c r="AA205" s="14"/>
      <c r="AB205" s="14"/>
      <c r="AC205" s="14"/>
      <c r="AD205" s="5"/>
      <c r="AE205" s="156"/>
      <c r="AF205" s="156"/>
      <c r="AG205" s="156"/>
      <c r="AH205" s="10"/>
    </row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</sheetData>
  <mergeCells count="40">
    <mergeCell ref="E26:E28"/>
    <mergeCell ref="E30:E32"/>
    <mergeCell ref="E169:E171"/>
    <mergeCell ref="E172:E174"/>
    <mergeCell ref="E54:E55"/>
    <mergeCell ref="E113:E115"/>
    <mergeCell ref="E117:E119"/>
    <mergeCell ref="E122:E124"/>
    <mergeCell ref="E128:E130"/>
    <mergeCell ref="E125:E127"/>
    <mergeCell ref="E56:E58"/>
    <mergeCell ref="E95:E97"/>
    <mergeCell ref="E73:E75"/>
    <mergeCell ref="E80:E82"/>
    <mergeCell ref="E83:E85"/>
    <mergeCell ref="E133:E135"/>
    <mergeCell ref="E136:E138"/>
    <mergeCell ref="E139:E141"/>
    <mergeCell ref="E144:E146"/>
    <mergeCell ref="E147:E149"/>
    <mergeCell ref="E180:E182"/>
    <mergeCell ref="E183:E185"/>
    <mergeCell ref="E150:E152"/>
    <mergeCell ref="E155:E157"/>
    <mergeCell ref="E158:E160"/>
    <mergeCell ref="E161:E163"/>
    <mergeCell ref="E166:E168"/>
    <mergeCell ref="E177:E179"/>
    <mergeCell ref="AF2:AG2"/>
    <mergeCell ref="E7:E9"/>
    <mergeCell ref="E11:E13"/>
    <mergeCell ref="E17:E19"/>
    <mergeCell ref="E21:E23"/>
    <mergeCell ref="E89:E91"/>
    <mergeCell ref="E36:E38"/>
    <mergeCell ref="E41:E43"/>
    <mergeCell ref="E61:E63"/>
    <mergeCell ref="E64:E66"/>
    <mergeCell ref="E69:E71"/>
    <mergeCell ref="E76:E77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G190:G191 G17:G23 G36:G43 G7:G13 G80:G85 G194:G195 G177:G185 G113:G119 G61:G66 G26:G32 G54:G58 G166:G174 H51 G95:G97 G133:G141 G144:G152 G155:G163 G47:G51 G199:G203 G89:G91 G122:G130 G69:G77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19</vt:i4>
      </vt:variant>
      <vt:variant>
        <vt:lpstr>이름 지정된 범위</vt:lpstr>
      </vt:variant>
      <vt:variant>
        <vt:i4>14</vt:i4>
      </vt:variant>
    </vt:vector>
  </HeadingPairs>
  <TitlesOfParts>
    <vt:vector size="33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2023-11-21T06:16:51Z</dcterms:modified>
</cp:coreProperties>
</file>